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L:\Politik og Konkurrencer\3. Green Key\3.2.1. År\2022\Bæredygtige attraktioner\Kriterier og baggrund\"/>
    </mc:Choice>
  </mc:AlternateContent>
  <xr:revisionPtr revIDLastSave="0" documentId="13_ncr:1_{8B892176-624C-492F-AFD6-53DDE216D9FD}" xr6:coauthVersionLast="47" xr6:coauthVersionMax="47" xr10:uidLastSave="{00000000-0000-0000-0000-000000000000}"/>
  <bookViews>
    <workbookView xWindow="-110" yWindow="-110" windowWidth="19420" windowHeight="10420" xr2:uid="{00000000-000D-0000-FFFF-FFFF00000000}"/>
  </bookViews>
  <sheets>
    <sheet name="A. Virksomhedsdata" sheetId="1" r:id="rId1"/>
    <sheet name="B. Kriterier" sheetId="2" r:id="rId2"/>
    <sheet name="C. Introduktion" sheetId="3" r:id="rId3"/>
    <sheet name="1.Miljøledelse" sheetId="4" state="hidden" r:id="rId4"/>
    <sheet name="4.Vandforbrug" sheetId="5" state="hidden" r:id="rId5"/>
    <sheet name="5. Rengøring" sheetId="6" state="hidden" r:id="rId6"/>
    <sheet name="6.Affaldsplan" sheetId="7" state="hidden" r:id="rId7"/>
    <sheet name="7.Energiforbrug" sheetId="8" state="hidden" r:id="rId8"/>
    <sheet name="8. Økologiprocent" sheetId="9" state="hidden" r:id="rId9"/>
    <sheet name="1. Miljøledelse" sheetId="17" r:id="rId10"/>
    <sheet name="4. Vandforbrug" sheetId="11" r:id="rId11"/>
    <sheet name="5. Rengøring og midler" sheetId="12" r:id="rId12"/>
    <sheet name="6. Affaldsplan" sheetId="13" r:id="rId13"/>
    <sheet name="7. Energiforbrug" sheetId="18" r:id="rId14"/>
    <sheet name="8.1 Økologiprocent" sheetId="14" r:id="rId15"/>
    <sheet name="8.2 Madspildsprocedure" sheetId="15" r:id="rId16"/>
    <sheet name="12. Grøn indkøbspoltik" sheetId="16" r:id="rId17"/>
    <sheet name="Ark1" sheetId="10" r:id="rId18"/>
  </sheets>
  <definedNames>
    <definedName name="_xlnm._FilterDatabase" localSheetId="1" hidden="1">'B. Kriterier'!$A$1:$K$258</definedName>
    <definedName name="Z_507F482F_13C0_4805_AED4_AEDBC347912B_.wvu.FilterData" localSheetId="1" hidden="1">'B. Kriterier'!$A$1:$K$258</definedName>
    <definedName name="Z_A1D9BC16_97D5_4B07_B3B4_7722A1CAE2B0_.wvu.FilterData" localSheetId="1" hidden="1">'B. Kriterier'!$A$2:$K$258</definedName>
    <definedName name="Z_BD3BB644_FD58_43C6_8156_1BD0BBDEEE88_.wvu.FilterData" localSheetId="1" hidden="1">'B. Kriterier'!$A$1:$K$258</definedName>
  </definedNames>
  <calcPr calcId="181029"/>
  <customWorkbookViews>
    <customWorkbookView name="Michael Jensen - Personal View" guid="{BD3BB644-FD58-43C6-8156-1BD0BBDEEE88}" mergeInterval="0" personalView="1" maximized="1" xWindow="-8" yWindow="-8" windowWidth="1936" windowHeight="1056" activeSheetId="2"/>
    <customWorkbookView name="Maria Nielsen - Privat visning" guid="{A1D9BC16-97D5-4B07-B3B4-7722A1CAE2B0}" mergeInterval="0" personalView="1" maximized="1" xWindow="-9" yWindow="-9" windowWidth="1938" windowHeight="1048" activeSheetId="2"/>
    <customWorkbookView name="Mikal Holt Jensen - Privat visning" guid="{507F482F-13C0-4805-AED4-AEDBC347912B}" mergeInterval="0" personalView="1" maximized="1" xWindow="1" yWindow="1" windowWidth="1676" windowHeight="774"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0" i="18" l="1"/>
  <c r="N30" i="18" s="1"/>
  <c r="G52" i="18"/>
  <c r="D52" i="18"/>
  <c r="D51" i="18"/>
  <c r="F51" i="18" s="1"/>
  <c r="H51" i="18" s="1"/>
  <c r="D50" i="18"/>
  <c r="F50" i="18" s="1"/>
  <c r="H50" i="18" s="1"/>
  <c r="H49" i="18"/>
  <c r="F49" i="18"/>
  <c r="D49" i="18"/>
  <c r="D48" i="18"/>
  <c r="F48" i="18" s="1"/>
  <c r="H48" i="18" s="1"/>
  <c r="D47" i="18"/>
  <c r="F47" i="18" s="1"/>
  <c r="H47" i="18" s="1"/>
  <c r="D46" i="18"/>
  <c r="F46" i="18" s="1"/>
  <c r="H46" i="18" s="1"/>
  <c r="F45" i="18"/>
  <c r="H45" i="18" s="1"/>
  <c r="D45" i="18"/>
  <c r="D44" i="18"/>
  <c r="F44" i="18" s="1"/>
  <c r="H44" i="18" s="1"/>
  <c r="F43" i="18"/>
  <c r="H43" i="18" s="1"/>
  <c r="D43" i="18"/>
  <c r="H42" i="18"/>
  <c r="F42" i="18"/>
  <c r="D42" i="18"/>
  <c r="F41" i="18"/>
  <c r="H41" i="18" s="1"/>
  <c r="D41" i="18"/>
  <c r="D40" i="18"/>
  <c r="F40" i="18" s="1"/>
  <c r="H40" i="18" s="1"/>
  <c r="D39" i="18"/>
  <c r="F39" i="18" s="1"/>
  <c r="H39" i="18" s="1"/>
  <c r="D38" i="18"/>
  <c r="F38" i="18" s="1"/>
  <c r="H38" i="18" s="1"/>
  <c r="F37" i="18"/>
  <c r="H37" i="18" s="1"/>
  <c r="D37" i="18"/>
  <c r="D36" i="18"/>
  <c r="F36" i="18" s="1"/>
  <c r="H36" i="18" s="1"/>
  <c r="D35" i="18"/>
  <c r="F35" i="18" s="1"/>
  <c r="H35" i="18" s="1"/>
  <c r="F34" i="18"/>
  <c r="H34" i="18" s="1"/>
  <c r="D34" i="18"/>
  <c r="F33" i="18"/>
  <c r="H33" i="18" s="1"/>
  <c r="H52" i="18" s="1"/>
  <c r="D33" i="18"/>
  <c r="D32" i="18"/>
  <c r="F32" i="18" s="1"/>
  <c r="F31" i="18"/>
  <c r="H31" i="18" s="1"/>
  <c r="H30" i="18"/>
  <c r="F30" i="18"/>
  <c r="H24" i="18"/>
  <c r="I24" i="18" s="1"/>
  <c r="E24" i="18"/>
  <c r="D24" i="18"/>
  <c r="G24" i="18" s="1"/>
  <c r="E23" i="18"/>
  <c r="D23" i="18"/>
  <c r="H23" i="18" s="1"/>
  <c r="I23" i="18" s="1"/>
  <c r="E22" i="18"/>
  <c r="D22" i="18"/>
  <c r="H22" i="18" s="1"/>
  <c r="I22" i="18" s="1"/>
  <c r="G21" i="18"/>
  <c r="E21" i="18"/>
  <c r="D21" i="18"/>
  <c r="H21" i="18" s="1"/>
  <c r="I21" i="18" s="1"/>
  <c r="H20" i="18"/>
  <c r="I20" i="18" s="1"/>
  <c r="G20" i="18"/>
  <c r="E20" i="18"/>
  <c r="D20" i="18"/>
  <c r="E19" i="18"/>
  <c r="D19" i="18"/>
  <c r="H19" i="18" s="1"/>
  <c r="I19" i="18" s="1"/>
  <c r="E18" i="18"/>
  <c r="H18" i="18" s="1"/>
  <c r="I18" i="18" s="1"/>
  <c r="D18" i="18"/>
  <c r="H17" i="18"/>
  <c r="I17" i="18" s="1"/>
  <c r="G17" i="18"/>
  <c r="E17" i="18"/>
  <c r="D17" i="18"/>
  <c r="G16" i="18"/>
  <c r="E16" i="18"/>
  <c r="D16" i="18"/>
  <c r="H16" i="18" s="1"/>
  <c r="I16" i="18" s="1"/>
  <c r="N15" i="18"/>
  <c r="E15" i="18"/>
  <c r="D15" i="18"/>
  <c r="H15" i="18" s="1"/>
  <c r="I15" i="18" s="1"/>
  <c r="N14" i="18"/>
  <c r="N16" i="18" s="1"/>
  <c r="N17" i="18" s="1"/>
  <c r="M14" i="18"/>
  <c r="M16" i="18" s="1"/>
  <c r="H14" i="18"/>
  <c r="I14" i="18" s="1"/>
  <c r="E14" i="18"/>
  <c r="D14" i="18"/>
  <c r="G14" i="18" s="1"/>
  <c r="E13" i="18"/>
  <c r="D13" i="18"/>
  <c r="H13" i="18" s="1"/>
  <c r="I13" i="18" s="1"/>
  <c r="E12" i="18"/>
  <c r="D12" i="18"/>
  <c r="H12" i="18" s="1"/>
  <c r="I12" i="18" s="1"/>
  <c r="G11" i="18"/>
  <c r="E11" i="18"/>
  <c r="D11" i="18"/>
  <c r="H11" i="18" s="1"/>
  <c r="I11" i="18" s="1"/>
  <c r="H10" i="18"/>
  <c r="I10" i="18" s="1"/>
  <c r="G10" i="18"/>
  <c r="E10" i="18"/>
  <c r="D10" i="18"/>
  <c r="E9" i="18"/>
  <c r="D9" i="18"/>
  <c r="H9" i="18" s="1"/>
  <c r="I9" i="18" s="1"/>
  <c r="E8" i="18"/>
  <c r="H8" i="18" s="1"/>
  <c r="I8" i="18" s="1"/>
  <c r="D8" i="18"/>
  <c r="E7" i="18"/>
  <c r="G7" i="18" s="1"/>
  <c r="D7" i="18"/>
  <c r="H7" i="18" s="1"/>
  <c r="I7" i="18" s="1"/>
  <c r="H6" i="18"/>
  <c r="I6" i="18" s="1"/>
  <c r="E6" i="18"/>
  <c r="D6" i="18"/>
  <c r="G6" i="18" s="1"/>
  <c r="H4" i="18"/>
  <c r="I4" i="18" s="1"/>
  <c r="E4" i="18"/>
  <c r="D4" i="18"/>
  <c r="G4" i="18" s="1"/>
  <c r="H3" i="18"/>
  <c r="I3" i="18" s="1"/>
  <c r="G3" i="18"/>
  <c r="N31" i="18" l="1"/>
  <c r="N32" i="18"/>
  <c r="F52" i="18"/>
  <c r="H32" i="18"/>
  <c r="G8" i="18"/>
  <c r="G18" i="18"/>
  <c r="G13" i="18"/>
  <c r="G23" i="18"/>
  <c r="G12" i="18"/>
  <c r="G22" i="18"/>
  <c r="G9" i="18"/>
  <c r="G19" i="18"/>
  <c r="G15" i="18"/>
  <c r="F25" i="14" l="1"/>
  <c r="E25" i="14"/>
  <c r="F24" i="14"/>
  <c r="E24" i="14"/>
  <c r="F23" i="14"/>
  <c r="E23" i="14"/>
  <c r="F22" i="14"/>
  <c r="E22" i="14"/>
  <c r="F21" i="14"/>
  <c r="E21" i="14"/>
  <c r="F20" i="14"/>
  <c r="E20" i="14"/>
  <c r="F19" i="14"/>
  <c r="E19" i="14"/>
  <c r="F18" i="14"/>
  <c r="E18" i="14"/>
  <c r="F17" i="14"/>
  <c r="E17" i="14"/>
  <c r="F16" i="14"/>
  <c r="E16" i="14"/>
  <c r="F15" i="14"/>
  <c r="E15" i="14"/>
  <c r="F14" i="14"/>
  <c r="E14" i="14"/>
  <c r="F13" i="14"/>
  <c r="E13" i="14"/>
  <c r="F12" i="14"/>
  <c r="E12" i="14"/>
  <c r="F11" i="14"/>
  <c r="E11" i="14"/>
  <c r="F10" i="14"/>
  <c r="E10" i="14"/>
  <c r="F9" i="14"/>
  <c r="E9" i="14"/>
  <c r="F8" i="14"/>
  <c r="E8" i="14"/>
  <c r="F7" i="14"/>
  <c r="E7" i="14"/>
  <c r="F6" i="14"/>
  <c r="E6" i="14"/>
  <c r="F5" i="14"/>
  <c r="G64" i="11"/>
  <c r="E64" i="11"/>
  <c r="D63" i="11"/>
  <c r="F63" i="11" s="1"/>
  <c r="H63" i="11" s="1"/>
  <c r="D62" i="11"/>
  <c r="F62" i="11" s="1"/>
  <c r="H62" i="11" s="1"/>
  <c r="F61" i="11"/>
  <c r="H61" i="11" s="1"/>
  <c r="D61" i="11"/>
  <c r="D60" i="11"/>
  <c r="F60" i="11" s="1"/>
  <c r="H60" i="11" s="1"/>
  <c r="F59" i="11"/>
  <c r="H59" i="11" s="1"/>
  <c r="D59" i="11"/>
  <c r="H58" i="11"/>
  <c r="F58" i="11"/>
  <c r="D58" i="11"/>
  <c r="F57" i="11"/>
  <c r="H57" i="11" s="1"/>
  <c r="D57" i="11"/>
  <c r="D56" i="11"/>
  <c r="F56" i="11" s="1"/>
  <c r="H56" i="11" s="1"/>
  <c r="D55" i="11"/>
  <c r="F55" i="11" s="1"/>
  <c r="H55" i="11" s="1"/>
  <c r="D54" i="11"/>
  <c r="F54" i="11" s="1"/>
  <c r="H54" i="11" s="1"/>
  <c r="F53" i="11"/>
  <c r="H53" i="11" s="1"/>
  <c r="D53" i="11"/>
  <c r="D52" i="11"/>
  <c r="F52" i="11" s="1"/>
  <c r="H52" i="11" s="1"/>
  <c r="F51" i="11"/>
  <c r="H51" i="11" s="1"/>
  <c r="D51" i="11"/>
  <c r="H50" i="11"/>
  <c r="F50" i="11"/>
  <c r="D50" i="11"/>
  <c r="F49" i="11"/>
  <c r="H49" i="11" s="1"/>
  <c r="D49" i="11"/>
  <c r="D48" i="11"/>
  <c r="F48" i="11" s="1"/>
  <c r="H48" i="11" s="1"/>
  <c r="D47" i="11"/>
  <c r="F47" i="11" s="1"/>
  <c r="H47" i="11" s="1"/>
  <c r="D46" i="11"/>
  <c r="F46" i="11" s="1"/>
  <c r="H46" i="11" s="1"/>
  <c r="F45" i="11"/>
  <c r="H45" i="11" s="1"/>
  <c r="H64" i="11" s="1"/>
  <c r="D45" i="11"/>
  <c r="D44" i="11"/>
  <c r="D64" i="11" s="1"/>
  <c r="F43" i="11"/>
  <c r="H43" i="11" s="1"/>
  <c r="D43" i="11"/>
  <c r="F42" i="11"/>
  <c r="E26" i="11"/>
  <c r="D26" i="11"/>
  <c r="G26" i="11" s="1"/>
  <c r="H26" i="11" s="1"/>
  <c r="F25" i="11"/>
  <c r="E25" i="11"/>
  <c r="D25" i="11"/>
  <c r="G25" i="11" s="1"/>
  <c r="H25" i="11" s="1"/>
  <c r="E24" i="11"/>
  <c r="F24" i="11" s="1"/>
  <c r="D24" i="11"/>
  <c r="E23" i="11"/>
  <c r="D23" i="11"/>
  <c r="G23" i="11" s="1"/>
  <c r="H23" i="11" s="1"/>
  <c r="G22" i="11"/>
  <c r="H22" i="11" s="1"/>
  <c r="E22" i="11"/>
  <c r="D22" i="11"/>
  <c r="F22" i="11" s="1"/>
  <c r="E21" i="11"/>
  <c r="D21" i="11"/>
  <c r="G21" i="11" s="1"/>
  <c r="H21" i="11" s="1"/>
  <c r="G20" i="11"/>
  <c r="H20" i="11" s="1"/>
  <c r="E20" i="11"/>
  <c r="D20" i="11"/>
  <c r="F20" i="11" s="1"/>
  <c r="G19" i="11"/>
  <c r="H19" i="11" s="1"/>
  <c r="F19" i="11"/>
  <c r="E19" i="11"/>
  <c r="D19" i="11"/>
  <c r="E18" i="11"/>
  <c r="D18" i="11"/>
  <c r="F18" i="11" s="1"/>
  <c r="F17" i="11"/>
  <c r="E17" i="11"/>
  <c r="D17" i="11"/>
  <c r="G17" i="11" s="1"/>
  <c r="H17" i="11" s="1"/>
  <c r="E16" i="11"/>
  <c r="G16" i="11" s="1"/>
  <c r="H16" i="11" s="1"/>
  <c r="D16" i="11"/>
  <c r="E15" i="11"/>
  <c r="D15" i="11"/>
  <c r="G15" i="11" s="1"/>
  <c r="H15" i="11" s="1"/>
  <c r="G14" i="11"/>
  <c r="H14" i="11" s="1"/>
  <c r="E14" i="11"/>
  <c r="D14" i="11"/>
  <c r="F14" i="11" s="1"/>
  <c r="E13" i="11"/>
  <c r="D13" i="11"/>
  <c r="G13" i="11" s="1"/>
  <c r="H13" i="11" s="1"/>
  <c r="E12" i="11"/>
  <c r="D12" i="11"/>
  <c r="E11" i="11"/>
  <c r="D11" i="11"/>
  <c r="F11" i="11" s="1"/>
  <c r="E10" i="11"/>
  <c r="D10" i="11"/>
  <c r="F10" i="11" s="1"/>
  <c r="E9" i="11"/>
  <c r="D9" i="11"/>
  <c r="E8" i="11"/>
  <c r="D8" i="11"/>
  <c r="E6" i="11"/>
  <c r="D6" i="11"/>
  <c r="G6" i="11" s="1"/>
  <c r="H6" i="11" s="1"/>
  <c r="G5" i="11"/>
  <c r="H5" i="11" s="1"/>
  <c r="F5" i="11"/>
  <c r="F9" i="11" l="1"/>
  <c r="G8" i="11"/>
  <c r="H8" i="11" s="1"/>
  <c r="G9" i="11"/>
  <c r="H9" i="11" s="1"/>
  <c r="F12" i="11"/>
  <c r="G11" i="11"/>
  <c r="H11" i="11" s="1"/>
  <c r="G12" i="11"/>
  <c r="H12" i="11" s="1"/>
  <c r="F8" i="11"/>
  <c r="F13" i="11"/>
  <c r="F21" i="11"/>
  <c r="G24" i="11"/>
  <c r="H24" i="11" s="1"/>
  <c r="F26" i="11"/>
  <c r="F6" i="11"/>
  <c r="G10" i="11"/>
  <c r="H10" i="11" s="1"/>
  <c r="F15" i="11"/>
  <c r="G18" i="11"/>
  <c r="H18" i="11" s="1"/>
  <c r="F23" i="11"/>
  <c r="F44" i="11"/>
  <c r="F16" i="11"/>
  <c r="F64" i="11" l="1"/>
  <c r="H44" i="11"/>
  <c r="H264" i="2" l="1"/>
  <c r="H280" i="2"/>
  <c r="G241" i="2"/>
  <c r="G278" i="2" s="1"/>
  <c r="H241" i="2"/>
  <c r="H278" i="2" s="1"/>
  <c r="G231" i="2"/>
  <c r="G277" i="2" s="1"/>
  <c r="H231" i="2"/>
  <c r="H277" i="2" s="1"/>
  <c r="G203" i="2"/>
  <c r="G276" i="2" s="1"/>
  <c r="H203" i="2"/>
  <c r="H276" i="2" s="1"/>
  <c r="G193" i="2"/>
  <c r="G275" i="2" s="1"/>
  <c r="H193" i="2"/>
  <c r="H275" i="2" s="1"/>
  <c r="G184" i="2"/>
  <c r="G274" i="2" s="1"/>
  <c r="H184" i="2"/>
  <c r="H274" i="2" s="1"/>
  <c r="G166" i="2"/>
  <c r="G273" i="2" s="1"/>
  <c r="H166" i="2"/>
  <c r="H273" i="2" s="1"/>
  <c r="G160" i="2"/>
  <c r="G272" i="2" s="1"/>
  <c r="H160" i="2"/>
  <c r="H272" i="2" s="1"/>
  <c r="G152" i="2"/>
  <c r="G271" i="2" s="1"/>
  <c r="H152" i="2"/>
  <c r="H271" i="2" s="1"/>
  <c r="G146" i="2"/>
  <c r="G270" i="2" s="1"/>
  <c r="H146" i="2"/>
  <c r="H270" i="2" s="1"/>
  <c r="G122" i="2"/>
  <c r="G269" i="2" s="1"/>
  <c r="H122" i="2"/>
  <c r="H269" i="2" s="1"/>
  <c r="G83" i="2"/>
  <c r="G268" i="2" s="1"/>
  <c r="H83" i="2"/>
  <c r="H268" i="2" s="1"/>
  <c r="G66" i="2"/>
  <c r="G267" i="2" s="1"/>
  <c r="H66" i="2"/>
  <c r="H267" i="2" s="1"/>
  <c r="G52" i="2"/>
  <c r="G266" i="2" s="1"/>
  <c r="H52" i="2"/>
  <c r="H266" i="2" s="1"/>
  <c r="G32" i="2"/>
  <c r="G265" i="2" s="1"/>
  <c r="H32" i="2"/>
  <c r="H265" i="2" s="1"/>
  <c r="G14" i="2"/>
  <c r="G263" i="2" s="1"/>
  <c r="H14" i="2"/>
  <c r="H263" i="2" s="1"/>
  <c r="G2" i="2"/>
  <c r="G262" i="2" s="1"/>
  <c r="H2" i="2"/>
  <c r="H262" i="2" s="1"/>
  <c r="H256" i="2" l="1"/>
  <c r="H279" i="2" s="1"/>
  <c r="I241" i="2"/>
  <c r="I278" i="2" s="1"/>
  <c r="I231" i="2"/>
  <c r="I277" i="2" s="1"/>
  <c r="I203" i="2"/>
  <c r="I276" i="2" s="1"/>
  <c r="I193" i="2"/>
  <c r="I275" i="2" s="1"/>
  <c r="I2" i="2" l="1"/>
  <c r="I262" i="2" s="1"/>
  <c r="I14" i="2"/>
  <c r="I263" i="2" s="1"/>
  <c r="G24" i="2"/>
  <c r="G264" i="2" s="1"/>
  <c r="I32" i="2"/>
  <c r="I265" i="2" s="1"/>
  <c r="I52" i="2"/>
  <c r="I266" i="2" s="1"/>
  <c r="I66" i="2"/>
  <c r="I267" i="2" s="1"/>
  <c r="I83" i="2"/>
  <c r="I268" i="2" s="1"/>
  <c r="I122" i="2"/>
  <c r="I269" i="2" s="1"/>
  <c r="I146" i="2"/>
  <c r="I270" i="2" s="1"/>
  <c r="I152" i="2"/>
  <c r="I271" i="2" s="1"/>
  <c r="I160" i="2"/>
  <c r="I272" i="2" s="1"/>
  <c r="G257" i="2"/>
  <c r="G280" i="2" s="1"/>
  <c r="I24" i="2" l="1"/>
  <c r="I264" i="2" s="1"/>
  <c r="G256" i="2"/>
  <c r="I166" i="2"/>
  <c r="I273" i="2" s="1"/>
  <c r="I184" i="2"/>
  <c r="I274" i="2" s="1"/>
  <c r="M47" i="8"/>
  <c r="N47" i="8" s="1"/>
  <c r="N33" i="8"/>
  <c r="M32" i="8"/>
  <c r="N32" i="8" s="1"/>
  <c r="N15" i="8"/>
  <c r="M14" i="8"/>
  <c r="N14" i="8" s="1"/>
  <c r="F25" i="7"/>
  <c r="G25" i="7"/>
  <c r="H25" i="7"/>
  <c r="I25" i="7"/>
  <c r="E25" i="7"/>
  <c r="K5" i="7"/>
  <c r="K6" i="7"/>
  <c r="K7" i="7"/>
  <c r="K8" i="7"/>
  <c r="K9" i="7"/>
  <c r="K10" i="7"/>
  <c r="K11" i="7"/>
  <c r="K12" i="7"/>
  <c r="K13" i="7"/>
  <c r="K14" i="7"/>
  <c r="K15" i="7"/>
  <c r="K16" i="7"/>
  <c r="K17" i="7"/>
  <c r="K18" i="7"/>
  <c r="K19" i="7"/>
  <c r="K22" i="7"/>
  <c r="K23" i="7"/>
  <c r="K24" i="7"/>
  <c r="K4" i="7"/>
  <c r="J5" i="7"/>
  <c r="J6" i="7"/>
  <c r="J7" i="7"/>
  <c r="J8" i="7"/>
  <c r="J9" i="7"/>
  <c r="J10" i="7"/>
  <c r="J11" i="7"/>
  <c r="J12" i="7"/>
  <c r="J13" i="7"/>
  <c r="J14" i="7"/>
  <c r="J15" i="7"/>
  <c r="J16" i="7"/>
  <c r="J17" i="7"/>
  <c r="J18" i="7"/>
  <c r="J19" i="7"/>
  <c r="J22" i="7"/>
  <c r="J23" i="7"/>
  <c r="J24" i="7"/>
  <c r="J4" i="7"/>
  <c r="H3" i="8"/>
  <c r="I3" i="8" s="1"/>
  <c r="G3" i="8"/>
  <c r="L82" i="5"/>
  <c r="M82" i="5" s="1"/>
  <c r="L81" i="5"/>
  <c r="L66" i="5"/>
  <c r="M66" i="5" s="1"/>
  <c r="L65" i="5"/>
  <c r="L49" i="5"/>
  <c r="M49" i="5" s="1"/>
  <c r="L48" i="5"/>
  <c r="M48" i="5" s="1"/>
  <c r="M29" i="5"/>
  <c r="L29" i="5"/>
  <c r="L28" i="5"/>
  <c r="M28" i="5" s="1"/>
  <c r="L13" i="5"/>
  <c r="M13" i="5" s="1"/>
  <c r="L12" i="5"/>
  <c r="M12" i="5" s="1"/>
  <c r="I256" i="2" l="1"/>
  <c r="G279" i="2"/>
  <c r="I279" i="2" s="1"/>
  <c r="G258" i="2"/>
  <c r="G281" i="2" s="1"/>
  <c r="L67" i="5"/>
  <c r="L69" i="5" s="1"/>
  <c r="N16" i="8"/>
  <c r="N17" i="8" s="1"/>
  <c r="K25" i="7"/>
  <c r="J25" i="7"/>
  <c r="N34" i="8"/>
  <c r="N35" i="8" s="1"/>
  <c r="L83" i="5"/>
  <c r="L85" i="5" s="1"/>
  <c r="N48" i="8"/>
  <c r="N49" i="8"/>
  <c r="M34" i="8"/>
  <c r="M16" i="8"/>
  <c r="L50" i="5"/>
  <c r="L52" i="5" s="1"/>
  <c r="L53" i="5" s="1"/>
  <c r="M65" i="5"/>
  <c r="M67" i="5" s="1"/>
  <c r="M68" i="5" s="1"/>
  <c r="M81" i="5"/>
  <c r="M83" i="5" s="1"/>
  <c r="M84" i="5" s="1"/>
  <c r="M50" i="5"/>
  <c r="M30" i="5"/>
  <c r="M32" i="5" s="1"/>
  <c r="L30" i="5"/>
  <c r="L32" i="5" s="1"/>
  <c r="M14" i="5"/>
  <c r="M16" i="5" s="1"/>
  <c r="L14" i="5"/>
  <c r="L16" i="5" s="1"/>
  <c r="E4" i="9"/>
  <c r="F4" i="9"/>
  <c r="F3" i="9"/>
  <c r="F6" i="9"/>
  <c r="F7" i="9"/>
  <c r="F8" i="9"/>
  <c r="F9" i="9"/>
  <c r="F10" i="9"/>
  <c r="F11" i="9"/>
  <c r="F12" i="9"/>
  <c r="F13" i="9"/>
  <c r="F14" i="9"/>
  <c r="F15" i="9"/>
  <c r="F16" i="9"/>
  <c r="F17" i="9"/>
  <c r="F18" i="9"/>
  <c r="F19" i="9"/>
  <c r="F20" i="9"/>
  <c r="F21" i="9"/>
  <c r="F22" i="9"/>
  <c r="F23" i="9"/>
  <c r="F5" i="9"/>
  <c r="E7" i="9"/>
  <c r="E8" i="9"/>
  <c r="E9" i="9"/>
  <c r="E10" i="9"/>
  <c r="E11" i="9"/>
  <c r="E12" i="9"/>
  <c r="E13" i="9"/>
  <c r="E14" i="9"/>
  <c r="E15" i="9"/>
  <c r="E16" i="9"/>
  <c r="E17" i="9"/>
  <c r="E18" i="9"/>
  <c r="E19" i="9"/>
  <c r="E20" i="9"/>
  <c r="E21" i="9"/>
  <c r="E22" i="9"/>
  <c r="E23" i="9"/>
  <c r="E6" i="9"/>
  <c r="E5" i="9"/>
  <c r="G52" i="8"/>
  <c r="D51" i="8"/>
  <c r="F51" i="8" s="1"/>
  <c r="H51" i="8" s="1"/>
  <c r="D50" i="8"/>
  <c r="F50" i="8" s="1"/>
  <c r="H50" i="8" s="1"/>
  <c r="D49" i="8"/>
  <c r="F49" i="8" s="1"/>
  <c r="H49" i="8" s="1"/>
  <c r="D48" i="8"/>
  <c r="F48" i="8" s="1"/>
  <c r="H48" i="8" s="1"/>
  <c r="D47" i="8"/>
  <c r="F47" i="8" s="1"/>
  <c r="H47" i="8" s="1"/>
  <c r="D46" i="8"/>
  <c r="F46" i="8" s="1"/>
  <c r="H46" i="8" s="1"/>
  <c r="D45" i="8"/>
  <c r="F45" i="8" s="1"/>
  <c r="H45" i="8" s="1"/>
  <c r="D44" i="8"/>
  <c r="F44" i="8" s="1"/>
  <c r="H44" i="8" s="1"/>
  <c r="D43" i="8"/>
  <c r="F43" i="8" s="1"/>
  <c r="H43" i="8" s="1"/>
  <c r="D42" i="8"/>
  <c r="F42" i="8" s="1"/>
  <c r="H42" i="8" s="1"/>
  <c r="D41" i="8"/>
  <c r="F41" i="8" s="1"/>
  <c r="H41" i="8" s="1"/>
  <c r="D40" i="8"/>
  <c r="F40" i="8" s="1"/>
  <c r="H40" i="8" s="1"/>
  <c r="D39" i="8"/>
  <c r="F39" i="8" s="1"/>
  <c r="H39" i="8" s="1"/>
  <c r="D38" i="8"/>
  <c r="F38" i="8" s="1"/>
  <c r="H38" i="8" s="1"/>
  <c r="D37" i="8"/>
  <c r="F37" i="8" s="1"/>
  <c r="H37" i="8" s="1"/>
  <c r="D36" i="8"/>
  <c r="F36" i="8" s="1"/>
  <c r="H36" i="8" s="1"/>
  <c r="D35" i="8"/>
  <c r="F35" i="8" s="1"/>
  <c r="H35" i="8" s="1"/>
  <c r="D34" i="8"/>
  <c r="F34" i="8" s="1"/>
  <c r="H34" i="8" s="1"/>
  <c r="D33" i="8"/>
  <c r="F33" i="8" s="1"/>
  <c r="H33" i="8" s="1"/>
  <c r="H52" i="8" s="1"/>
  <c r="D32" i="8"/>
  <c r="F31" i="8"/>
  <c r="H31" i="8" s="1"/>
  <c r="F30" i="8"/>
  <c r="H30" i="8" s="1"/>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E8" i="8"/>
  <c r="D8" i="8"/>
  <c r="E7" i="8"/>
  <c r="D7" i="8"/>
  <c r="E6" i="8"/>
  <c r="D6" i="8"/>
  <c r="E4" i="8"/>
  <c r="D4" i="8"/>
  <c r="G62" i="5"/>
  <c r="E62" i="5"/>
  <c r="D61" i="5"/>
  <c r="F61" i="5" s="1"/>
  <c r="H61" i="5" s="1"/>
  <c r="D60" i="5"/>
  <c r="F60" i="5" s="1"/>
  <c r="H60" i="5" s="1"/>
  <c r="D59" i="5"/>
  <c r="F59" i="5" s="1"/>
  <c r="H59" i="5" s="1"/>
  <c r="D58" i="5"/>
  <c r="F58" i="5" s="1"/>
  <c r="H58" i="5" s="1"/>
  <c r="D57" i="5"/>
  <c r="F57" i="5" s="1"/>
  <c r="H57" i="5" s="1"/>
  <c r="D56" i="5"/>
  <c r="F56" i="5" s="1"/>
  <c r="H56" i="5" s="1"/>
  <c r="D55" i="5"/>
  <c r="F55" i="5" s="1"/>
  <c r="H55" i="5" s="1"/>
  <c r="D54" i="5"/>
  <c r="F54" i="5" s="1"/>
  <c r="H54" i="5" s="1"/>
  <c r="D53" i="5"/>
  <c r="F53" i="5" s="1"/>
  <c r="H53" i="5" s="1"/>
  <c r="D52" i="5"/>
  <c r="F52" i="5" s="1"/>
  <c r="H52" i="5" s="1"/>
  <c r="D51" i="5"/>
  <c r="F51" i="5" s="1"/>
  <c r="H51" i="5" s="1"/>
  <c r="D50" i="5"/>
  <c r="F50" i="5" s="1"/>
  <c r="H50" i="5" s="1"/>
  <c r="D49" i="5"/>
  <c r="F49" i="5" s="1"/>
  <c r="H49" i="5" s="1"/>
  <c r="D48" i="5"/>
  <c r="F48" i="5" s="1"/>
  <c r="H48" i="5" s="1"/>
  <c r="D47" i="5"/>
  <c r="F47" i="5" s="1"/>
  <c r="H47" i="5" s="1"/>
  <c r="D46" i="5"/>
  <c r="F46" i="5" s="1"/>
  <c r="H46" i="5" s="1"/>
  <c r="D45" i="5"/>
  <c r="F45" i="5" s="1"/>
  <c r="H45" i="5" s="1"/>
  <c r="D44" i="5"/>
  <c r="F44" i="5" s="1"/>
  <c r="H44" i="5" s="1"/>
  <c r="D43" i="5"/>
  <c r="F43" i="5" s="1"/>
  <c r="H43" i="5" s="1"/>
  <c r="H62" i="5" s="1"/>
  <c r="D42" i="5"/>
  <c r="F42" i="5" s="1"/>
  <c r="D41" i="5"/>
  <c r="F41" i="5" s="1"/>
  <c r="H41" i="5" s="1"/>
  <c r="F40" i="5"/>
  <c r="E24" i="5"/>
  <c r="D24" i="5"/>
  <c r="E23" i="5"/>
  <c r="D23" i="5"/>
  <c r="E22" i="5"/>
  <c r="D22" i="5"/>
  <c r="E21" i="5"/>
  <c r="D21" i="5"/>
  <c r="E20" i="5"/>
  <c r="D20" i="5"/>
  <c r="E19" i="5"/>
  <c r="D19" i="5"/>
  <c r="E18" i="5"/>
  <c r="D18" i="5"/>
  <c r="E17" i="5"/>
  <c r="D17" i="5"/>
  <c r="E16" i="5"/>
  <c r="D16" i="5"/>
  <c r="E15" i="5"/>
  <c r="D15" i="5"/>
  <c r="E14" i="5"/>
  <c r="D14" i="5"/>
  <c r="E13" i="5"/>
  <c r="D13" i="5"/>
  <c r="E12" i="5"/>
  <c r="D12" i="5"/>
  <c r="E11" i="5"/>
  <c r="D11" i="5"/>
  <c r="E10" i="5"/>
  <c r="D10" i="5"/>
  <c r="E9" i="5"/>
  <c r="D9" i="5"/>
  <c r="E8" i="5"/>
  <c r="D8" i="5"/>
  <c r="E7" i="5"/>
  <c r="D7" i="5"/>
  <c r="E6" i="5"/>
  <c r="D6" i="5"/>
  <c r="E4" i="5"/>
  <c r="D4" i="5"/>
  <c r="G3" i="5"/>
  <c r="H3" i="5" s="1"/>
  <c r="F3" i="5"/>
  <c r="H7" i="8" l="1"/>
  <c r="M69" i="5"/>
  <c r="M85" i="5"/>
  <c r="H16" i="8"/>
  <c r="I16" i="8" s="1"/>
  <c r="G16" i="8"/>
  <c r="G4" i="8"/>
  <c r="H4" i="8"/>
  <c r="I4" i="8" s="1"/>
  <c r="G11" i="8"/>
  <c r="H11" i="8"/>
  <c r="I11" i="8" s="1"/>
  <c r="H13" i="8"/>
  <c r="I13" i="8" s="1"/>
  <c r="G13" i="8"/>
  <c r="G15" i="8"/>
  <c r="H15" i="8"/>
  <c r="I15" i="8" s="1"/>
  <c r="G19" i="8"/>
  <c r="H19" i="8"/>
  <c r="I19" i="8" s="1"/>
  <c r="H21" i="8"/>
  <c r="I21" i="8" s="1"/>
  <c r="G21" i="8"/>
  <c r="G23" i="8"/>
  <c r="H23" i="8"/>
  <c r="I23" i="8" s="1"/>
  <c r="H12" i="8"/>
  <c r="I12" i="8" s="1"/>
  <c r="G12" i="8"/>
  <c r="H20" i="8"/>
  <c r="I20" i="8" s="1"/>
  <c r="G20" i="8"/>
  <c r="G22" i="8"/>
  <c r="H22" i="8"/>
  <c r="I22" i="8" s="1"/>
  <c r="H24" i="8"/>
  <c r="I24" i="8" s="1"/>
  <c r="G24" i="8"/>
  <c r="G14" i="8"/>
  <c r="H14" i="8"/>
  <c r="I14" i="8" s="1"/>
  <c r="G10" i="8"/>
  <c r="H10" i="8"/>
  <c r="I10" i="8" s="1"/>
  <c r="G18" i="8"/>
  <c r="H18" i="8"/>
  <c r="I18" i="8" s="1"/>
  <c r="H9" i="8"/>
  <c r="I9" i="8" s="1"/>
  <c r="G9" i="8"/>
  <c r="H17" i="8"/>
  <c r="I17" i="8" s="1"/>
  <c r="G17" i="8"/>
  <c r="H6" i="8"/>
  <c r="I6" i="8" s="1"/>
  <c r="G8" i="8"/>
  <c r="H8" i="8"/>
  <c r="I8" i="8" s="1"/>
  <c r="I7" i="8"/>
  <c r="G7" i="8"/>
  <c r="G6" i="8"/>
  <c r="M52" i="5"/>
  <c r="M53" i="5" s="1"/>
  <c r="M51" i="5"/>
  <c r="M31" i="5"/>
  <c r="M15" i="5"/>
  <c r="D52" i="8"/>
  <c r="F32" i="8"/>
  <c r="F52" i="8" s="1"/>
  <c r="D62" i="5"/>
  <c r="G7" i="5"/>
  <c r="H7" i="5" s="1"/>
  <c r="F15" i="5"/>
  <c r="F62" i="5"/>
  <c r="F8" i="5"/>
  <c r="G10" i="5"/>
  <c r="H10" i="5" s="1"/>
  <c r="F12" i="5"/>
  <c r="H42" i="5"/>
  <c r="G15" i="5"/>
  <c r="H15" i="5" s="1"/>
  <c r="F17" i="5"/>
  <c r="F19" i="5"/>
  <c r="F23" i="5"/>
  <c r="G16" i="5"/>
  <c r="H16" i="5" s="1"/>
  <c r="F24" i="5"/>
  <c r="F7" i="5"/>
  <c r="F11" i="5"/>
  <c r="F20" i="5"/>
  <c r="G8" i="5"/>
  <c r="H8" i="5" s="1"/>
  <c r="G23" i="5"/>
  <c r="H23" i="5" s="1"/>
  <c r="F9" i="5"/>
  <c r="G18" i="5"/>
  <c r="H18" i="5" s="1"/>
  <c r="G6" i="5"/>
  <c r="H6" i="5" s="1"/>
  <c r="G11" i="5"/>
  <c r="H11" i="5" s="1"/>
  <c r="F13" i="5"/>
  <c r="G20" i="5"/>
  <c r="H20" i="5" s="1"/>
  <c r="G22" i="5"/>
  <c r="H22" i="5" s="1"/>
  <c r="F4" i="5"/>
  <c r="G12" i="5"/>
  <c r="H12" i="5" s="1"/>
  <c r="G14" i="5"/>
  <c r="H14" i="5" s="1"/>
  <c r="F16" i="5"/>
  <c r="G19" i="5"/>
  <c r="H19" i="5" s="1"/>
  <c r="F21" i="5"/>
  <c r="G24" i="5"/>
  <c r="H24" i="5" s="1"/>
  <c r="G4" i="5"/>
  <c r="H4" i="5" s="1"/>
  <c r="F6" i="5"/>
  <c r="G9" i="5"/>
  <c r="H9" i="5" s="1"/>
  <c r="F10" i="5"/>
  <c r="G13" i="5"/>
  <c r="H13" i="5" s="1"/>
  <c r="F14" i="5"/>
  <c r="G17" i="5"/>
  <c r="H17" i="5" s="1"/>
  <c r="F18" i="5"/>
  <c r="G21" i="5"/>
  <c r="H21" i="5" s="1"/>
  <c r="F22" i="5"/>
  <c r="H32" i="8" l="1"/>
</calcChain>
</file>

<file path=xl/sharedStrings.xml><?xml version="1.0" encoding="utf-8"?>
<sst xmlns="http://schemas.openxmlformats.org/spreadsheetml/2006/main" count="3683" uniqueCount="1239">
  <si>
    <t>Data</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</si>
  <si>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</si>
  <si>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</si>
  <si>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</si>
  <si>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</si>
  <si>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</si>
  <si>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</si>
  <si>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</si>
  <si>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</si>
  <si>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</si>
  <si>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</si>
  <si>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</si>
  <si>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</si>
  <si>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</si>
  <si>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</si>
  <si>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</si>
  <si>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</si>
  <si>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</si>
  <si>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</si>
  <si>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</si>
  <si>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</si>
  <si>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</si>
  <si>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</si>
  <si>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</si>
  <si>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</si>
  <si>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</si>
  <si>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</si>
  <si>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</si>
  <si>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</si>
  <si>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</si>
  <si>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</si>
  <si>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</si>
  <si>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</si>
  <si>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</si>
  <si>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</si>
  <si>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</si>
  <si>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</si>
  <si>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</si>
  <si>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</si>
  <si>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</si>
  <si>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</si>
  <si>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</si>
  <si>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</si>
  <si>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</si>
  <si>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</si>
  <si>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</si>
  <si>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</si>
  <si>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</si>
  <si>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</si>
  <si>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</si>
  <si>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</si>
  <si>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</si>
  <si>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</si>
  <si>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</si>
  <si>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</si>
  <si>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</si>
  <si>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</si>
  <si>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</si>
  <si>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</si>
  <si>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Information</t>
  </si>
  <si>
    <t xml:space="preserve">Virksomheden informerer og inddrager relevante samarbejdspartnere i miljøarbejdet. </t>
  </si>
  <si>
    <t>Gæsteinformation</t>
  </si>
  <si>
    <t>Vand</t>
  </si>
  <si>
    <t>Virksomheden bør have særskilt vandbimålere - især ved stærkt vandforbrugende installationer.</t>
  </si>
  <si>
    <t>Utætheder skal repareres med det samme.</t>
  </si>
  <si>
    <t>Alle ofte brugte og centralt placerede offentlige toiletter skal have dobbeltskyl senest 1 år efter tildeling.</t>
  </si>
  <si>
    <t>Urinaler skal have automatisk tidsbegrænsning, sensor, trykknap eller være vandfrie for at undgå unødigt vandspild.</t>
  </si>
  <si>
    <t>Alle virksomhedens urinaler er vandfrie.</t>
  </si>
  <si>
    <t xml:space="preserve">Vandflowet for offentlige håndvaskarmaturer overstiger ikke 4 liter pr. minut. </t>
  </si>
  <si>
    <t>Der er sensorer på de ofte brugte og centralt placerede offentlige toiletters håndvaske.</t>
  </si>
  <si>
    <t>Nyindkøbte hætte- og tunnelopvaskemaskiner må maksimalt indtage 3,5 liter vand pr. kurv.</t>
  </si>
  <si>
    <t>Ny traditionel opvaskemaskine skal have Energimærke A.</t>
  </si>
  <si>
    <t>Regnvand opsamles og anvendes som gråt vand til f.eks. wc-cisterner, vanding og lignende.</t>
  </si>
  <si>
    <t>Vask og rengøring</t>
  </si>
  <si>
    <t>Virksomheden undgår duftspray og parfume i plejeprodukter.</t>
  </si>
  <si>
    <t xml:space="preserve">Rengøringsmidler, vaskemidler, sæbe etc. skal indkøbes, anvendes og doseres, så de påvirker miljøet mindst muligt. </t>
  </si>
  <si>
    <t>Virksomheden har et automatisk doseringssystem for rengøringsmidler.</t>
  </si>
  <si>
    <t>Medarbejdere der står for rengøring og vask skal informeres om korrekt brug og dosering af produkterne.</t>
  </si>
  <si>
    <t>Virksomheden bruger primært fiberklude – gerne miljømærket - til rengøring.</t>
  </si>
  <si>
    <t>Affald</t>
  </si>
  <si>
    <t xml:space="preserve">Der indkøbes miljømærkede genopladelige batterier, hvor det er muligt. </t>
  </si>
  <si>
    <t>Det indkøbes miljømærkede tonerpatroner til printere m.v., som efter brug sendes til genpåfyldning.</t>
  </si>
  <si>
    <t>Energi</t>
  </si>
  <si>
    <t>Virksomheder skal arbejde målrettet med energisynets og energimærknings forbedringsforslag. Som minimum skal forslag med en tilbagebetalingstid på under 3 år sættes i værk inden 3 år efter rapportens udarbejdelse.</t>
  </si>
  <si>
    <t>Der er installeret CTS-anlæg til styring af varme, belysning og andre særligt energiforbrugende anlæg.</t>
  </si>
  <si>
    <t>Varmtvandsrør skal være isoleret.</t>
  </si>
  <si>
    <t>Virksomheden har automatisk sluk af varme og aircondition ved åbne vinduer.</t>
  </si>
  <si>
    <t xml:space="preserve">Ventilationsanlæg, kedler og evt. klimaanlæg rengøres jævnligt og efterses mindst én gang om året. </t>
  </si>
  <si>
    <t xml:space="preserve">Obligatorisk </t>
  </si>
  <si>
    <t>Nyindkøbte klimaanlæg (aircondition) eller varmepumper skal have et lavt energiforbrug, og klimaanlæg på under 12 kW skal have energimærke A.</t>
  </si>
  <si>
    <t>Nyindkøbte køleanlæg og varmepumper må ikke indeholde CFC og HCFC.</t>
  </si>
  <si>
    <t>50 % af virksomhedens belysning er behovsstyret.</t>
  </si>
  <si>
    <t>Fødevarer</t>
  </si>
  <si>
    <t>Udearealer</t>
  </si>
  <si>
    <t xml:space="preserve">Virksomheden bruger salt uden klorid, eller grus til glatførebekæmpelse.  </t>
  </si>
  <si>
    <t>Grønne aktiviteter</t>
  </si>
  <si>
    <t>Administration</t>
  </si>
  <si>
    <t>Virksomhed</t>
  </si>
  <si>
    <t>     </t>
  </si>
  <si>
    <t>Koordinator(er)</t>
  </si>
  <si>
    <t>Skema 1 – Miljøgruppe og interne ressourcepersoner</t>
  </si>
  <si>
    <t>Person</t>
  </si>
  <si>
    <t>Organisation</t>
  </si>
  <si>
    <t>Kontaktdata</t>
  </si>
  <si>
    <t>Søren Sørensen</t>
  </si>
  <si>
    <t>Teknisk direktør</t>
  </si>
  <si>
    <t>Yy xx yy xx</t>
  </si>
  <si>
    <t>Skema 2 – Eksterne ressourcepersoner</t>
  </si>
  <si>
    <t>Jens Jensen</t>
  </si>
  <si>
    <t>Elsparefonden</t>
  </si>
  <si>
    <t>Xx yy xx yy</t>
  </si>
  <si>
    <t>Skema 3 – Afholdte og planlagte møder</t>
  </si>
  <si>
    <t>Dato:</t>
  </si>
  <si>
    <t>Sted:</t>
  </si>
  <si>
    <t>Deltagere:</t>
  </si>
  <si>
    <t>Bemærkninger:</t>
  </si>
  <si>
    <t>Mødelokale 1</t>
  </si>
  <si>
    <t>Ledelsen plus miljøansvarlige.</t>
  </si>
  <si>
    <t xml:space="preserve">Næste møde afholdes den første uge i februar, hvor alle ansatte deltager i en brainstorming. </t>
  </si>
  <si>
    <t>Skema 4 – Miljøpolitik</t>
  </si>
  <si>
    <t>Skema 5 – Miljøgennemgang / brainstorming</t>
  </si>
  <si>
    <t>Prioritet:</t>
  </si>
  <si>
    <t>Akut problem</t>
  </si>
  <si>
    <t>Som har stor betydning for miljøet</t>
  </si>
  <si>
    <t>Væsentligt problem</t>
  </si>
  <si>
    <t>Som har væsentlig betydning for miljøet</t>
  </si>
  <si>
    <t>Mindre problem</t>
  </si>
  <si>
    <t>Som har mindre betydning for miljøet</t>
  </si>
  <si>
    <t>Anbefalinger</t>
  </si>
  <si>
    <t>Som ikke er en nødvendighed, men som alligevel vil forbedre miljøet.</t>
  </si>
  <si>
    <t>Indhold</t>
  </si>
  <si>
    <t>Hvorfor er det vigtigt?</t>
  </si>
  <si>
    <t>Prioritering</t>
  </si>
  <si>
    <t>Der bruges for meget unødvendig vand</t>
  </si>
  <si>
    <t>Vand er dyrt og bidrager til et øget CO2-forbrug.</t>
  </si>
  <si>
    <t>Evt. yderligere kommentarer</t>
  </si>
  <si>
    <t>Skema 6 – Fra mål til handling</t>
  </si>
  <si>
    <t xml:space="preserve">Se eksempel på udfyldelse i afsnit 1.4 </t>
  </si>
  <si>
    <t>Mål:</t>
  </si>
  <si>
    <t>Ansvarlig:</t>
  </si>
  <si>
    <t>Opgaver:</t>
  </si>
  <si>
    <t>Tidsramme:</t>
  </si>
  <si>
    <t>Ressourcer:</t>
  </si>
  <si>
    <t>Opfølgning:</t>
  </si>
  <si>
    <t>Skema 7 – Gennemførelse og evaluering</t>
  </si>
  <si>
    <t>Hvad er gennemført?</t>
  </si>
  <si>
    <t>Virker det?</t>
  </si>
  <si>
    <t>Evt. justering/opfølgning</t>
  </si>
  <si>
    <t xml:space="preserve">Alle toiletter er udskiftet i lobby, på gange og i restaurant og ½ af alle toiletter på værelser er ombygget til dobbeltskyld. </t>
  </si>
  <si>
    <t xml:space="preserve">Vandforbruget for hotellet er faldet med 10 % svarende til X i en periode, hvor omsætningen er stabil. Det giver en besparelse på kr.Y. </t>
  </si>
  <si>
    <t>Toiletterne på de sidste værelser forventes ombygget i 200X</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</si>
  <si>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</si>
  <si>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</si>
  <si>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</si>
  <si>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</si>
  <si>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</si>
  <si>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</si>
  <si>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</si>
  <si>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</si>
  <si>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</si>
  <si>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</si>
  <si>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</si>
  <si>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</si>
  <si>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</si>
  <si>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</si>
  <si>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</si>
  <si>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</si>
  <si>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</si>
  <si>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</si>
  <si>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</si>
  <si>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</si>
  <si>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</si>
  <si>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Beskrivelse</t>
  </si>
  <si>
    <t>Enhed</t>
  </si>
  <si>
    <t>L</t>
  </si>
  <si>
    <t>Kr</t>
  </si>
  <si>
    <t>Antal liter eksisterende toilet</t>
  </si>
  <si>
    <t>Nyt dobbeltskyltoilet (3/6l) (0,25x6l/skyl+0,75x3 l/skyl)</t>
  </si>
  <si>
    <t>Pris på vand/m3</t>
  </si>
  <si>
    <t>Antal dage</t>
  </si>
  <si>
    <t>Belægningsprocent</t>
  </si>
  <si>
    <t>Kostpris toilet (levetid 20 år)</t>
  </si>
  <si>
    <t>Arbejdsomkostninger</t>
  </si>
  <si>
    <t>Nuværende forbrug pr. år</t>
  </si>
  <si>
    <t>Nyt toilet forbrug pr. år</t>
  </si>
  <si>
    <t>Besparelse på 1 år</t>
  </si>
  <si>
    <t>Tilbagebetalingstid/år</t>
  </si>
  <si>
    <t>Besparelse 10 år:</t>
  </si>
  <si>
    <t>Aflæsning
/kWh</t>
  </si>
  <si>
    <t>Forbrug i / kWh</t>
  </si>
  <si>
    <t>Forbrug pr. mdr/Kwh</t>
  </si>
  <si>
    <t/>
  </si>
  <si>
    <t>Aflæsning/ kWh</t>
  </si>
  <si>
    <t>Energipris/kr</t>
  </si>
  <si>
    <t>Samlede indkøb i kr eller kg</t>
  </si>
  <si>
    <t>Samlede økoligi i kr. eller kg.</t>
  </si>
  <si>
    <t>Økologiprocent</t>
  </si>
  <si>
    <t>Startdag</t>
  </si>
  <si>
    <t>Antal toiletter</t>
  </si>
  <si>
    <t>Toiletter:</t>
  </si>
  <si>
    <t>Skyl pr dag inkl. 1 skyl pr rengøring</t>
  </si>
  <si>
    <t>Skyl pr dag pr. gæst</t>
  </si>
  <si>
    <t>Antal liter pr. skyl ved eksisterende urinal</t>
  </si>
  <si>
    <t>Antal liter pr. skyl ved vandfrit urinal</t>
  </si>
  <si>
    <t xml:space="preserve">Antal gæster (100 gæster heraf ½-delen kvinder) </t>
  </si>
  <si>
    <t>Kostpris toilet</t>
  </si>
  <si>
    <t>Driftsomkostninger urilock skift efter 15.000 afbenyttelser</t>
  </si>
  <si>
    <t>Nuværende vandudgifter pr. år</t>
  </si>
  <si>
    <t>Udgifter til vandfrit urinal pr. år</t>
  </si>
  <si>
    <t>Forbrug for overnattende gæst/min</t>
  </si>
  <si>
    <t>Antal liter i minuttet ved eksisterende håndvask</t>
  </si>
  <si>
    <t>Antal liter i minuttet ved ny håndvask</t>
  </si>
  <si>
    <t>Pris på fjernvarme/m3</t>
  </si>
  <si>
    <t>Kostpris perlator</t>
  </si>
  <si>
    <t>Nyt forbrug pr. år</t>
  </si>
  <si>
    <t>Toilet til dobbeltskyl</t>
  </si>
  <si>
    <t>Toilet til urinal</t>
  </si>
  <si>
    <t>Antal håndvaskninger i løbet af en dag</t>
  </si>
  <si>
    <t>Antal minutter, hvor vandet er tændt</t>
  </si>
  <si>
    <t>Antal håndvaske i 10 år</t>
  </si>
  <si>
    <t>Kostpris perlatorer</t>
  </si>
  <si>
    <t>Pris år</t>
  </si>
  <si>
    <t>Energipris/kr pr kWh</t>
  </si>
  <si>
    <t>Pointkriterium 
4 point</t>
  </si>
  <si>
    <t>Pointkriterium
3 point</t>
  </si>
  <si>
    <t>Pointkriterium
2 point</t>
  </si>
  <si>
    <t>Pointkriterium
5 point</t>
  </si>
  <si>
    <t>Pointkriterium 
5 point</t>
  </si>
  <si>
    <t>Pointkriterium 
3 point</t>
  </si>
  <si>
    <t>Pointkriterium
1 point</t>
  </si>
  <si>
    <t>Pointkriterium 
1 point</t>
  </si>
  <si>
    <t>Brændbart</t>
  </si>
  <si>
    <t>Pap</t>
  </si>
  <si>
    <t>Glas</t>
  </si>
  <si>
    <t>Madaffald</t>
  </si>
  <si>
    <t>Olie (fx friture)</t>
  </si>
  <si>
    <t>Batterier</t>
  </si>
  <si>
    <t>E-pære</t>
  </si>
  <si>
    <t>Kort beskrivelse</t>
  </si>
  <si>
    <t>Pant flasker</t>
  </si>
  <si>
    <t>Antal beholdere</t>
  </si>
  <si>
    <t>Elektronisk affald</t>
  </si>
  <si>
    <t>Hvad</t>
  </si>
  <si>
    <t>Plastfolie</t>
  </si>
  <si>
    <t>Kemikalier/maling</t>
  </si>
  <si>
    <t>Lyssofrør</t>
  </si>
  <si>
    <t>Papir/aviser</t>
  </si>
  <si>
    <t>Ansvarlig</t>
  </si>
  <si>
    <t>Glascontainer har piktogtram
Ansatte er informeret via opslag, ved oplæring og ved årets første personalemøde
I kontrakt med rengøringsfirma</t>
  </si>
  <si>
    <t>Procedure</t>
  </si>
  <si>
    <t>Teknisk ansvarlig og miljøudvalg</t>
  </si>
  <si>
    <t>Opvasker, køkken- og serveringspersonale frasorterer mad i madspande</t>
  </si>
  <si>
    <t>Ansatte er informeret via ark, ved oplæring og ved årets første personalemøde</t>
  </si>
  <si>
    <t>Smadret porcelæn
 og glas</t>
  </si>
  <si>
    <t>Tømingspris</t>
  </si>
  <si>
    <t>Ved varerlevering opsamles alt plastikfolie og lægges i skraldespand ved affaldsstation</t>
  </si>
  <si>
    <t>Plastik flasker/affald</t>
  </si>
  <si>
    <t>Emne</t>
  </si>
  <si>
    <t>Hvad skal udfyldes i arkene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</si>
  <si>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</si>
  <si>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</si>
  <si>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</si>
  <si>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</si>
  <si>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</si>
  <si>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</si>
  <si>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</si>
  <si>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</si>
  <si>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Haveaffald</t>
  </si>
  <si>
    <t>Teknisk personale opsamler og sender det på genbrugsstation  </t>
  </si>
  <si>
    <t>Teknisk personale skifter, opsamler og sender det på genbrugsstation</t>
  </si>
  <si>
    <t>Gæsten kan afleverer batterier i reception
Personale afleverer batterier i reception eller i teknikerrum
Teknisk personale opsamler og sender det på genbrugsstation</t>
  </si>
  <si>
    <t>Teknisk personale opsamler og sender det på genbrugspladser</t>
  </si>
  <si>
    <t>Mængde affald/år</t>
  </si>
  <si>
    <t>Omkostninger/år</t>
  </si>
  <si>
    <t>Antal tømninger/år</t>
  </si>
  <si>
    <t>Samlet</t>
  </si>
  <si>
    <t>Forslag til affaldsplan (udfyld selv)</t>
  </si>
  <si>
    <t>Størrelse beholdere (M3, L,kg)</t>
  </si>
  <si>
    <t>M3=1000 l</t>
  </si>
  <si>
    <t>Papcontainer har piktogtram
Ansatte er informeret via opslag, ved oplæring og ved årets første personalemøde</t>
  </si>
  <si>
    <t>Hvor skal excel-arket sendes hen?</t>
  </si>
  <si>
    <t>Hvad skal de øvrige ark bruges til?</t>
  </si>
  <si>
    <t>Hvor megen virksomhedsdata skal udfyldes?</t>
  </si>
  <si>
    <t>Dato for tildeling af Green Key</t>
  </si>
  <si>
    <t>kWh</t>
  </si>
  <si>
    <t>Antal timer pr. dag</t>
  </si>
  <si>
    <t>Antal pærer</t>
  </si>
  <si>
    <t>Pris på KWh/kr</t>
  </si>
  <si>
    <t>Wat eksisterende lyskilde</t>
  </si>
  <si>
    <t>Pris eksisterende lyskilde/kr</t>
  </si>
  <si>
    <t>Levetimer eksisterende lyskilde</t>
  </si>
  <si>
    <t>Wat ny lyskilde</t>
  </si>
  <si>
    <t>Pris ny lyskilde</t>
  </si>
  <si>
    <t>Levetimer ny lyskilde</t>
  </si>
  <si>
    <t>Evt. investring</t>
  </si>
  <si>
    <t>Besparelse strømforbrug 1 år</t>
  </si>
  <si>
    <t>Evt. omk/besparelse indkøb</t>
  </si>
  <si>
    <t>Samlede besparelse 1 år</t>
  </si>
  <si>
    <t>Evt. tilbagebetalingstid</t>
  </si>
  <si>
    <t>Opholdsrum/reception fra 60 W glødepære til 10 W energisparepære</t>
  </si>
  <si>
    <t>Antal dage (belægningsprocent på 60 %)</t>
  </si>
  <si>
    <t>Antal pærer (2 pr. værelse)</t>
  </si>
  <si>
    <t>Sengelampe fra 40 W glødepære til 10 W energisparepære på 100 værelser</t>
  </si>
  <si>
    <t>Sensor på offentligt toilet: 5 toiletter med hver 10 pærer</t>
  </si>
  <si>
    <t>Besparelse strømforbrug ved sesnor (60%)</t>
  </si>
  <si>
    <t>Pris behovsstyring</t>
  </si>
  <si>
    <t>Evt. etablering</t>
  </si>
  <si>
    <t>Tilbagebetalingstid</t>
  </si>
  <si>
    <t>Besparelse i 10 år</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</si>
  <si>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</si>
  <si>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</si>
  <si>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</si>
  <si>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</si>
  <si>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</si>
  <si>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</si>
  <si>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</si>
  <si>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</si>
  <si>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</si>
  <si>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</si>
  <si>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</si>
  <si>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</si>
  <si>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</si>
  <si>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</si>
  <si>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</si>
  <si>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</si>
  <si>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Rengøringsmidler må ikke indeholde følgende stoffer: EDTA, NTA, Klor og Fosfonat</t>
  </si>
  <si>
    <t>Arkene 1, 4, 5, 6, 7 og 8 kan bruges til egen inspiration, beregninger og overvågning og skal ikke nødvendigvis udfyldes i forbindelse med indsendelsen i starten af december.</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</si>
  <si>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</si>
  <si>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</si>
  <si>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</si>
  <si>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</si>
  <si>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</si>
  <si>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</si>
  <si>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</si>
  <si>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</si>
  <si>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</si>
  <si>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</si>
  <si>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Lejepris/mdr</t>
  </si>
  <si>
    <t>Affaldsspande findes relevante steder over hele virksomheden
Tømmes dagligt af rengøringspersonale
Alt brændbart samles på affaldsstation</t>
  </si>
  <si>
    <t>Piktogrammer på container
Yderligere info ikke nødvendig</t>
  </si>
  <si>
    <t>Gæsterne kan sortere papir fra konferencerum ved små papkasser og på værelser ved at lægge det ved siden af skraldespanden
Personale sorterer papir i papkasse ved kontor og kantine
Papir indsamles af rengøringspersonalet dagligt i gæsteområder og ugentligt i personaleområder</t>
  </si>
  <si>
    <t>Alt personale bringer pap til papcontainer
Opvasker sammenpresser pappet 
Fyldt pappresser håndteres af teknisk personale</t>
  </si>
  <si>
    <t>Gæsterne kan sortere glas fra konferencerum ved samling på borde og på værelser ved at lægge det ved siden af skraldespanden
Ved bespisning bringer serveringspersonale bringer det til glascontainer og resten indsamles af rengøringspersonalet</t>
  </si>
  <si>
    <t>Ansatte er informeret via ark, ved oplæring og ved årets første personalemøde
Piktogram på opsamlingscontainer
Obs: Halogen og glødepærer skal i brændbart</t>
  </si>
  <si>
    <t>Ansatte er informeret via ark, ved oplæring og ved årets første personalemøde
Piktogram på opsamlingscontainer</t>
  </si>
  <si>
    <t>Gæsterne kan sortere plastik flasker fra konferencerum ved samling på borde og på værelser ved at lægge det ved siden af skraldespanden
Serveringspersonale og rengøringspesonale bringer det til plastikflaske container </t>
  </si>
  <si>
    <t>Gæsten informeret via værelsesmappe og på hjemmeside
Plastcontainer har piktogtram
Ansatte er informeret via ark, ved oplæring og ved årets første personalemøde
I kontrakt med rengøringsfirma</t>
  </si>
  <si>
    <t>Ansatte er informeret via ark, ved oplæring og ved årets første personalemøde
Piktogram på opsamlingscontainer  </t>
  </si>
  <si>
    <t>Teknisk personale indsamler haveaffald på affaldsstation
Større mængder køres på genbrugspladser</t>
  </si>
  <si>
    <t>Oplæring af teknisk personale
Piktogram på opsamlingscontainer</t>
  </si>
  <si>
    <t>Evt andet 1:</t>
  </si>
  <si>
    <t>Evt andet 2:</t>
  </si>
  <si>
    <t>Evt andet 3:</t>
  </si>
  <si>
    <t>Alle papiropsamlingssteder har piktogtram, og der er information i værelsesmappe
Ansatte er informeret via opslag, ved oplæring og ved årets første personalemøde
Indarbejdet i kontrakt med rengøringsfirma</t>
  </si>
  <si>
    <t>Porcelænskasse har piktogtram
Serveringspersonale informeres ved oplæring og ved årets første personalemøde</t>
  </si>
  <si>
    <t>Serveringspersonale og opvasker bringer det til porcelænkasse</t>
  </si>
  <si>
    <t>Gæsterne kan sortere pant flasker fra konferencerum ved samling på borde og på værelser ved at lægge det ved siden af skraldespanden
Serveringspersonale og rengøringspesonale bringer det til pantcontainer</t>
  </si>
  <si>
    <t>Gæsten informeret via værelsesmappe
Pantcontainer har piktogtram
Ansatte er informeret via ark, ved oplæring og ved årets første personalemøde
I kontrakt med rengøringsfirma</t>
  </si>
  <si>
    <t>Opvasker, køkken- og serveringspersonale frasorterer olie i oliespande</t>
  </si>
  <si>
    <t>Kapacitet</t>
  </si>
  <si>
    <t>Personale afleverer E-pære i teknikerrum
Teknisk personale opsamler og sender det på genbrugsstation</t>
  </si>
  <si>
    <t>   
  </t>
  </si>
  <si>
    <t xml:space="preserve">
</t>
  </si>
  <si>
    <t>Leveringskasse</t>
  </si>
  <si>
    <t>Kontrakt med leverandør jf. leverandørarkene</t>
  </si>
  <si>
    <t>Indkøbsansvarlig</t>
  </si>
  <si>
    <t>Leverandører - såsom X, Y og Z - der leverer varer jævnligt tager kasser og beholdere med retur og har garanteret at de genbruges</t>
  </si>
  <si>
    <t>Møbler, senge og 
andet inventar</t>
  </si>
  <si>
    <t>Aftale med Y</t>
  </si>
  <si>
    <t>Der indgås aftale med den almennyttige organisation Y som sikrer genbrug af møbler, senge og andet inventar</t>
  </si>
  <si>
    <t>Sidste års vandforbrug/m3 (tal fra 2010 eller eftersendelse fra 2011)</t>
  </si>
  <si>
    <t>Sidste års el-forbrug/kWh (tal fra 
2010 eller eftersendelse fra 2011)</t>
  </si>
  <si>
    <t>Sidste års varmeforbrug  af L olie, M3 gas kWh/MWh/M3 fjernvarme (tal fra 2010 eller eftersendelse fra 2011)</t>
  </si>
  <si>
    <t>Evt. titel supplerende kontaktperson</t>
  </si>
  <si>
    <t xml:space="preserve">Evt. mailadresse supplerende kontakt </t>
  </si>
  <si>
    <t>G0.42</t>
  </si>
  <si>
    <t>Pointkriterium 
2 point</t>
  </si>
  <si>
    <t>p</t>
  </si>
  <si>
    <t>Udpeget miljøansvarlig</t>
  </si>
  <si>
    <t>Indsendt miljøpolitik</t>
  </si>
  <si>
    <t>Indsendt miljømål og handlingsplan</t>
  </si>
  <si>
    <t>Miljømappe/-intranet</t>
  </si>
  <si>
    <t>Årlige miljømøder for personale</t>
  </si>
  <si>
    <t>Fire årlige ledelsesmøder om miljø</t>
  </si>
  <si>
    <t>Involvering og informering af personale</t>
  </si>
  <si>
    <t>Miljøinformation på hjemmeside</t>
  </si>
  <si>
    <t>Synlig information om, hvordan gæsterne passer på miljøet</t>
  </si>
  <si>
    <t>Information om offentlig transport</t>
  </si>
  <si>
    <t>Vand aflæses månedlig</t>
  </si>
  <si>
    <t>Særskilt bimåler</t>
  </si>
  <si>
    <t>Installationer gennemgås jævnligt</t>
  </si>
  <si>
    <t>Nye toiletter skal have dobbeltskyl</t>
  </si>
  <si>
    <t>Toilet med affaldsspand</t>
  </si>
  <si>
    <t>Urinaler begrænser vand</t>
  </si>
  <si>
    <t>Vandfrie urinaler</t>
  </si>
  <si>
    <t>Bruser ikke over 9 l/min</t>
  </si>
  <si>
    <t>Sensor ved vask på offentlige toiletter</t>
  </si>
  <si>
    <t>Ny opvaskemaskine ikke over 3,5 l/kurv</t>
  </si>
  <si>
    <t>Ny opvaskemaskine har energimærke A</t>
  </si>
  <si>
    <t>Besparelsesskilt ved opvask</t>
  </si>
  <si>
    <t>Opsamling af regnvand</t>
  </si>
  <si>
    <t>Dispenser til håndsæbe/shampoo</t>
  </si>
  <si>
    <t>Undgå duftspray og parfume i plejeprodukter</t>
  </si>
  <si>
    <t>Ordentlig dosering af midler</t>
  </si>
  <si>
    <t>Automatisk doseringssystem</t>
  </si>
  <si>
    <t>Brug af fiberklude</t>
  </si>
  <si>
    <t>Kildesorteringsinformation</t>
  </si>
  <si>
    <t>Gæstesortering</t>
  </si>
  <si>
    <t>Aftaler med leverandør om returemballage</t>
  </si>
  <si>
    <t>Undgå engangsservice</t>
  </si>
  <si>
    <t>Genopladelige batterier</t>
  </si>
  <si>
    <t>Genpåfyld af tonerpatron</t>
  </si>
  <si>
    <t>Månedlig energiaflæsning</t>
  </si>
  <si>
    <t>Flere bimålere</t>
  </si>
  <si>
    <t>Målrettet med forbedringsforslag</t>
  </si>
  <si>
    <t>Varmestyring</t>
  </si>
  <si>
    <t>CTS-anlæg</t>
  </si>
  <si>
    <t>Ordentlig isolering</t>
  </si>
  <si>
    <t>Isolerede varmtvandsrør</t>
  </si>
  <si>
    <t>Autosluk på vinduer</t>
  </si>
  <si>
    <t>Egen vedvarende energi</t>
  </si>
  <si>
    <t xml:space="preserve">Min årlig rengøring af ventilation, klimaanlæg og kedler </t>
  </si>
  <si>
    <t>Fedtfiltre rengøres</t>
  </si>
  <si>
    <t>Automatisk styring af ventilation inden 6 mdr.</t>
  </si>
  <si>
    <t>Nye køleanlæg og varmepumper uden CFC og HCFC</t>
  </si>
  <si>
    <t>Varmeveksler på ventilationsanlæg</t>
  </si>
  <si>
    <t>Tætningslister på køl og frys</t>
  </si>
  <si>
    <t>Tætningslister på ovne og varmeskabe</t>
  </si>
  <si>
    <t>Unødig og intelligent belysning</t>
  </si>
  <si>
    <t>50 % behovsstyret belysning</t>
  </si>
  <si>
    <t>Nye vaskemaskiner etc. med lavt energiforbrug</t>
  </si>
  <si>
    <t>Sluk af serveringsautomater</t>
  </si>
  <si>
    <t>Registrering af økologi</t>
  </si>
  <si>
    <t>Min 10 % økologi alkohol og sodavand</t>
  </si>
  <si>
    <t>Ikke faldende procent</t>
  </si>
  <si>
    <t>Ændringer skal tage hensyn til miljø og arbejdsmiljø</t>
  </si>
  <si>
    <t>Ikke anvende bekæmpelsesmidler</t>
  </si>
  <si>
    <t>Miljøvenlig plæneklipper</t>
  </si>
  <si>
    <t>Glatførebekæmpelse uden klorid</t>
  </si>
  <si>
    <t>Information om område</t>
  </si>
  <si>
    <t>Tilbud om aktiviteter</t>
  </si>
  <si>
    <t>Lån eller leje af cykler</t>
  </si>
  <si>
    <t>Andre forretning i samme bygning orienteres</t>
  </si>
  <si>
    <t>Nyt IT-udstyr skal være miljø- og energimærket</t>
  </si>
  <si>
    <t>Brev- og kopipapir ikke klorbleget og skal miljømærket eller genbrug</t>
  </si>
  <si>
    <t>ps</t>
  </si>
  <si>
    <t>o</t>
  </si>
  <si>
    <t>3.2.1</t>
  </si>
  <si>
    <t>4.3.1</t>
  </si>
  <si>
    <t>4.3.2</t>
  </si>
  <si>
    <t>4.10.1</t>
  </si>
  <si>
    <t>4.21.1</t>
  </si>
  <si>
    <t>4.23</t>
  </si>
  <si>
    <t>4.30</t>
  </si>
  <si>
    <t>4.31</t>
  </si>
  <si>
    <t>4.32</t>
  </si>
  <si>
    <t>4.40</t>
  </si>
  <si>
    <t>5.12</t>
  </si>
  <si>
    <t>5.13</t>
  </si>
  <si>
    <t>5.14</t>
  </si>
  <si>
    <t>5.15</t>
  </si>
  <si>
    <t>5.16</t>
  </si>
  <si>
    <t>5.20</t>
  </si>
  <si>
    <t>6.1</t>
  </si>
  <si>
    <t>7.2</t>
  </si>
  <si>
    <t>7.12</t>
  </si>
  <si>
    <t>7.13</t>
  </si>
  <si>
    <t>7.14</t>
  </si>
  <si>
    <t>7.15</t>
  </si>
  <si>
    <t>7.16</t>
  </si>
  <si>
    <t>7.17</t>
  </si>
  <si>
    <t>7.20.1</t>
  </si>
  <si>
    <t>7.24</t>
  </si>
  <si>
    <t>7.30.1</t>
  </si>
  <si>
    <t>7.43</t>
  </si>
  <si>
    <t>7.51</t>
  </si>
  <si>
    <t>7.52.1</t>
  </si>
  <si>
    <t>8.3.1</t>
  </si>
  <si>
    <t>8.3.2</t>
  </si>
  <si>
    <t>9.10</t>
  </si>
  <si>
    <t>10.10</t>
  </si>
  <si>
    <t>10.20</t>
  </si>
  <si>
    <t>10.22</t>
  </si>
  <si>
    <t>12.21</t>
  </si>
  <si>
    <t>12.30</t>
  </si>
  <si>
    <t>12.31</t>
  </si>
  <si>
    <t>Antal point</t>
  </si>
  <si>
    <t>Pointgrænse</t>
  </si>
  <si>
    <t>Plus/minus over grænse</t>
  </si>
  <si>
    <t>Fedtfiltre og andet udstyr rengøres og vedligeholdes efter de tekniske anvisninger og hygiejnelovgivningens bestemmelser.</t>
  </si>
  <si>
    <t>Alle vandinstallationer gennemgås jævnligt.</t>
  </si>
  <si>
    <t>Det samlede energiforbrug inkl. el skal aflæses mindst én gang pr. måned.</t>
  </si>
  <si>
    <t>Andel økologi</t>
  </si>
  <si>
    <t>1.2</t>
  </si>
  <si>
    <t>1.4</t>
  </si>
  <si>
    <t>1.5</t>
  </si>
  <si>
    <t>1.6</t>
  </si>
  <si>
    <t>2.1</t>
  </si>
  <si>
    <t>2.2</t>
  </si>
  <si>
    <t>2.3</t>
  </si>
  <si>
    <t>3.1</t>
  </si>
  <si>
    <t>3.2</t>
  </si>
  <si>
    <t>3.3</t>
  </si>
  <si>
    <t>3.4</t>
  </si>
  <si>
    <t>3.10</t>
  </si>
  <si>
    <t>4.1</t>
  </si>
  <si>
    <t>4.2</t>
  </si>
  <si>
    <t>4.3</t>
  </si>
  <si>
    <t>4.10</t>
  </si>
  <si>
    <t>4.11</t>
  </si>
  <si>
    <t>4.12</t>
  </si>
  <si>
    <t>4.13</t>
  </si>
  <si>
    <t>4.14</t>
  </si>
  <si>
    <t>4.21</t>
  </si>
  <si>
    <t>5.3</t>
  </si>
  <si>
    <t>5.10</t>
  </si>
  <si>
    <t>5.11</t>
  </si>
  <si>
    <t>6.10</t>
  </si>
  <si>
    <t>6.11</t>
  </si>
  <si>
    <t>6.12</t>
  </si>
  <si>
    <t>6.13</t>
  </si>
  <si>
    <t>6.14</t>
  </si>
  <si>
    <t>6.20</t>
  </si>
  <si>
    <t>6.21</t>
  </si>
  <si>
    <t>6.30</t>
  </si>
  <si>
    <t>6.31</t>
  </si>
  <si>
    <t>7.1</t>
  </si>
  <si>
    <t>7.3</t>
  </si>
  <si>
    <t>7.4</t>
  </si>
  <si>
    <t>7.10</t>
  </si>
  <si>
    <t>7.11</t>
  </si>
  <si>
    <t>7.20</t>
  </si>
  <si>
    <t>7.21</t>
  </si>
  <si>
    <t>7.22</t>
  </si>
  <si>
    <t>7.23</t>
  </si>
  <si>
    <t>7.40</t>
  </si>
  <si>
    <t>7.41</t>
  </si>
  <si>
    <t>7.42</t>
  </si>
  <si>
    <t>7.53</t>
  </si>
  <si>
    <t>7.54</t>
  </si>
  <si>
    <t>8.4</t>
  </si>
  <si>
    <t>8.5</t>
  </si>
  <si>
    <t>8.6</t>
  </si>
  <si>
    <t>8.10</t>
  </si>
  <si>
    <t>9.1</t>
  </si>
  <si>
    <t>10.1</t>
  </si>
  <si>
    <t>10.30</t>
  </si>
  <si>
    <t>11.1</t>
  </si>
  <si>
    <t>11.2</t>
  </si>
  <si>
    <t>11.10</t>
  </si>
  <si>
    <t>12.1</t>
  </si>
  <si>
    <t>12.2</t>
  </si>
  <si>
    <t>12.3</t>
  </si>
  <si>
    <t>12.10</t>
  </si>
  <si>
    <t>12.11</t>
  </si>
  <si>
    <t>12.20</t>
  </si>
  <si>
    <t>6.24</t>
  </si>
  <si>
    <t>6.23</t>
  </si>
  <si>
    <t>11.3</t>
  </si>
  <si>
    <t>6.15</t>
  </si>
  <si>
    <t>Virksomheden arbejder aktivt for at nedbringe papirforbruget</t>
  </si>
  <si>
    <t>Postevand</t>
  </si>
  <si>
    <t>Tjek af swimmingpool</t>
  </si>
  <si>
    <t>Minimering af papirforbrug</t>
  </si>
  <si>
    <t>Dækket swimmingpool</t>
  </si>
  <si>
    <t>Nedbrydeligt service</t>
  </si>
  <si>
    <t>Swimmingpool kontrolleres regelmæssigt for lækager</t>
  </si>
  <si>
    <t>Benytte energisparebelysning</t>
  </si>
  <si>
    <t>3.30</t>
  </si>
  <si>
    <t xml:space="preserve">Information om dosering til personale </t>
  </si>
  <si>
    <t>Papirhåndklæder og toiletpapir er miljømærket og ikke klorbleget</t>
  </si>
  <si>
    <t>Ordentlig sortering af almindeligt affald</t>
  </si>
  <si>
    <t>Ordentlig sortering af miljøfarligt affald</t>
  </si>
  <si>
    <t>Ikke indføre invasive arter</t>
  </si>
  <si>
    <t>Kontorer i samme bygning og som hører til, skal opfylde samme krav</t>
  </si>
  <si>
    <t>Årstal</t>
  </si>
  <si>
    <t>20XX</t>
  </si>
  <si>
    <t>1.3.</t>
  </si>
  <si>
    <t>CO2-aftryk</t>
  </si>
  <si>
    <t>2.4</t>
  </si>
  <si>
    <t>Rengøringsprocedure</t>
  </si>
  <si>
    <t>Gæsterne skal kunne få information om offentlig transport.</t>
  </si>
  <si>
    <t>Kommentere miljøarbejde</t>
  </si>
  <si>
    <t>Gæsterne har mulighed for at kommentere virksomhedens bæredygtighedsarbejde fx ved spørgeskema, link til hjemmeside etc.</t>
  </si>
  <si>
    <t>80 % med dobbeltskyl</t>
  </si>
  <si>
    <t>80 % af alle wc-cisterne har dobbeltskyl.</t>
  </si>
  <si>
    <t>På hvert toilet skal der være en affaldsspand eller en affaldspose.</t>
  </si>
  <si>
    <t>Desinfektionsmidler må kun bruges, hvor det er nødvendigt og efter gældende hygiejnelovgivning.</t>
  </si>
  <si>
    <t>Haveaffald komposteres.</t>
  </si>
  <si>
    <t>Biologisk nedbrydeligt service benyttes, hvor det ikke kan bruges almindelig service.</t>
  </si>
  <si>
    <t>7.18</t>
  </si>
  <si>
    <t>Grøn energi</t>
  </si>
  <si>
    <t>Virksomheden køber branchedeklarerede elprodukter med klimavalg</t>
  </si>
  <si>
    <t>7.25</t>
  </si>
  <si>
    <t>Behovsstyret emhætte</t>
  </si>
  <si>
    <t>Køkkenets emhætter er udstyret med automatisk behovsstyring fx med infrarød måler.</t>
  </si>
  <si>
    <t>Virksomheden skal undgå unødigt forbrug af lys ved optimal brug af dagslys, sensorer, nøglekort, skumringsanlæg, automatisk lysdæmper mm.</t>
  </si>
  <si>
    <t>Nyindkøbte vaskemaskiner, rengøringsmaskiner og tilsvarende skal være energieffektive og indkøbes efter retningslinjer fra Energistyrelsen.</t>
  </si>
  <si>
    <t xml:space="preserve">Virksomheden har det økologiske spisemærke i bronze
</t>
  </si>
  <si>
    <t>Virksomheden har det økologiske spisemærke i sølv</t>
  </si>
  <si>
    <t>Virksomheden har det økologiske spisemærke i guld.</t>
  </si>
  <si>
    <t>Virksomheden har 10 % økologisk alkoholiske drikke og sodavand/læskedrik.</t>
  </si>
  <si>
    <t>Den procentvise andel af økologiske varer fastholdes omtrent på samme niveau eller stige hvert år.</t>
  </si>
  <si>
    <t>Mærkede produkter</t>
  </si>
  <si>
    <t xml:space="preserve">Virksomheden bruger dagligt FairTrade-, MSC-, ASC-, og Frilandsmærkede produkter. </t>
  </si>
  <si>
    <t>8.12</t>
  </si>
  <si>
    <t>8.13</t>
  </si>
  <si>
    <t>Årstiden og lokale råvarer</t>
  </si>
  <si>
    <t>8.14</t>
  </si>
  <si>
    <t>Information til gæsten</t>
  </si>
  <si>
    <t>Virksomheden kommunikerer til gæsten, hvordan de tilbereder mere miljøvenligt mad.</t>
  </si>
  <si>
    <t>Virksomheden planter ikke og bekæmper invasive plantearter.</t>
  </si>
  <si>
    <t>Kontorer og personaleområder, som driftsmæssigt hører til virksomheden, skal opfylde samme kriterier.</t>
  </si>
  <si>
    <t>CSR</t>
  </si>
  <si>
    <t>13.1</t>
  </si>
  <si>
    <t>Lovgivning</t>
  </si>
  <si>
    <t>13.3</t>
  </si>
  <si>
    <t>Adgang</t>
  </si>
  <si>
    <t>Virksomheden informerer om adgang for personer med særlige behov fx med mærkningsordningen God Adgang.</t>
  </si>
  <si>
    <t>13.4</t>
  </si>
  <si>
    <t>Ligestilling</t>
  </si>
  <si>
    <t>13.5</t>
  </si>
  <si>
    <t>Bæredygtige tiltag</t>
  </si>
  <si>
    <t xml:space="preserve">Virksomheden støtter aktivt bæredygtige tiltag i nærområdet. </t>
  </si>
  <si>
    <t>13.6</t>
  </si>
  <si>
    <t>Lokale iværksættere</t>
  </si>
  <si>
    <t xml:space="preserve">Virksomheden støtter små lokale iværksættere, der udvikler og sælger bæredygtige produkter baseret på områdets natur, historie og kultur. </t>
  </si>
  <si>
    <t>13.7</t>
  </si>
  <si>
    <t>Beskytte nærområdet</t>
  </si>
  <si>
    <t>Truede arter</t>
  </si>
  <si>
    <t>13.9</t>
  </si>
  <si>
    <t>Donation</t>
  </si>
  <si>
    <t>Materiale, møbler og genstande, der ikke længere anvendes, indsamles og doneres til velgørende organisationer.</t>
  </si>
  <si>
    <t>Økologisk spisemærke - bronze</t>
  </si>
  <si>
    <t>Økologisk spisemærke -
sølv</t>
  </si>
  <si>
    <t>Økologisk spisemærke - 
guld</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</si>
  <si>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</si>
  <si>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</si>
  <si>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</si>
  <si>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</si>
  <si>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</si>
  <si>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</si>
  <si>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 xml:space="preserve">Pointkriterium 
4 point </t>
  </si>
  <si>
    <t>Inddragelse af samarbejdspartnere</t>
  </si>
  <si>
    <t>Nye klimaanlæg/varmepumper med lavt energiforbrug</t>
  </si>
  <si>
    <t>Centrale placerede toiletter skal have dobbeltskyl inden 1 år</t>
  </si>
  <si>
    <t>Nye håndvaske under 4 l/min</t>
  </si>
  <si>
    <t>Offentlige håndvaske under 4 l/min</t>
  </si>
  <si>
    <t xml:space="preserve">Virksomheden sætter mål for at nedbringe sit CO2-aftryk. </t>
  </si>
  <si>
    <t>CO2-neutral</t>
  </si>
  <si>
    <t>1.10</t>
  </si>
  <si>
    <t>CO2-kompensation</t>
  </si>
  <si>
    <t>Ledelsen holder mindst fire årlige møder med de miljøansvarlige og/eller miljøgruppen.</t>
  </si>
  <si>
    <t>Gæster tilbydes mulighed for CO2-kompensation.</t>
  </si>
  <si>
    <t>2.5</t>
  </si>
  <si>
    <t>2.6</t>
  </si>
  <si>
    <t>Evaluering af indsats</t>
  </si>
  <si>
    <t>2.7</t>
  </si>
  <si>
    <t>Etableret miljøgruppe</t>
  </si>
  <si>
    <t>Miljøråd til medarbejdere</t>
  </si>
  <si>
    <t>1.11</t>
  </si>
  <si>
    <t>1.12</t>
  </si>
  <si>
    <t>1.13</t>
  </si>
  <si>
    <t>Tydeligt skilt eller diplom</t>
  </si>
  <si>
    <t>Ved opvaskemaskiner skal der opsættes skiltning om, hvordan vand- og energiforbruget minimeres.</t>
  </si>
  <si>
    <t>Alle rengøringsprodukter er miljømærket.</t>
  </si>
  <si>
    <t>5.17</t>
  </si>
  <si>
    <t>Vask</t>
  </si>
  <si>
    <t>Vask foregår på miljømærket vaskeri eller med miljømærkede produkter.</t>
  </si>
  <si>
    <t>Papirhåndklæder og toiletpapir skal være miljømærket.</t>
  </si>
  <si>
    <t>6.25</t>
  </si>
  <si>
    <t>Begrænser engangsprodukter</t>
  </si>
  <si>
    <t>6.2</t>
  </si>
  <si>
    <t>Måler affald</t>
  </si>
  <si>
    <t>FN´s Verdensmål</t>
  </si>
  <si>
    <t>Virksomheden har kortlagt og taget aktiv stilling til, hvordan der bidrages til opfyldelse af FN´s verdensmål.</t>
  </si>
  <si>
    <t>Ved ændringer i indretningen, ombygninger eller større vedligeholdelsesarbejder, skal der under arbejdet tilstræbes størst mulig hensyntagen til miljø og indeklima.</t>
  </si>
  <si>
    <t>Udarbejdelse af energirapport</t>
  </si>
  <si>
    <t>Brevpapir og papir til kopiering mv. skal være miljømærket eller af 100 % genbrugspapir.</t>
  </si>
  <si>
    <t>Virksomhedens tryksager skal være miljømærket og fremstillet på et miljøcertificeret eller miljømærket trykkeri</t>
  </si>
  <si>
    <t>12.32</t>
  </si>
  <si>
    <t>Ladestandere</t>
  </si>
  <si>
    <t>Virksomheden har egne ladestandere til elbiler</t>
  </si>
  <si>
    <t>12.40</t>
  </si>
  <si>
    <t>12.4</t>
  </si>
  <si>
    <t>Informering af leverandører</t>
  </si>
  <si>
    <t>11.4</t>
  </si>
  <si>
    <t>Virksomhederne informerer om nærmest sted, som udlejer cykler.</t>
  </si>
  <si>
    <t>8.15</t>
  </si>
  <si>
    <t>8.16</t>
  </si>
  <si>
    <t>Beskyttede arter</t>
  </si>
  <si>
    <t>8.11.2</t>
  </si>
  <si>
    <t>Måle madspild</t>
  </si>
  <si>
    <t>Minimere madspild</t>
  </si>
  <si>
    <t xml:space="preserve">Virksomheden måler sit madspild. </t>
  </si>
  <si>
    <t>Virksomheden gør en indsat for at minimere kødforbruget og reducere især brug af kød med højt CO2-forbrug.</t>
  </si>
  <si>
    <t>Virksomheden anbefaler eller gør det nemt for medarbejdere at benytte mere miljøvenlig transport</t>
  </si>
  <si>
    <t>Egen produktion</t>
  </si>
  <si>
    <t>Begrænse kunstvanding</t>
  </si>
  <si>
    <t>10.21</t>
  </si>
  <si>
    <t>7.30.2</t>
  </si>
  <si>
    <t>7.33</t>
  </si>
  <si>
    <t>Energivenligt komfur</t>
  </si>
  <si>
    <t>7.19</t>
  </si>
  <si>
    <t>7.5</t>
  </si>
  <si>
    <t>Virksomheden har et internationalt eller nationalt anerkendt klassificeringssystem for grønne bygninger fx energimærke.</t>
  </si>
  <si>
    <t>Energiklassificeringssystem</t>
  </si>
  <si>
    <t>9.2</t>
  </si>
  <si>
    <t>CO2-forbedring</t>
  </si>
  <si>
    <t>Bygning vedligeholdes med miljømærkede produkter som maling og rengøringsmidler</t>
  </si>
  <si>
    <t>9.3</t>
  </si>
  <si>
    <t>Virksomheden serverer ikke produkter, der stammer fra truede eller beskyttede arter.</t>
  </si>
  <si>
    <t>Virksomheden skal hvert 5. år iværksætte et energisyn i form af en energigennemgang, energirapport eller energimærkning, som indsendes første gang med ansøgningen.</t>
  </si>
  <si>
    <t>Virksomheden tilbyder deres medarbejder at deltage i kurser / efteruddannelse inden for bæredygtig drift.</t>
  </si>
  <si>
    <t>2.8</t>
  </si>
  <si>
    <t>Uddannelse</t>
  </si>
  <si>
    <t>Der opsættes nationale piktogrammer og kildesorteringsinformation ved alle affaldsbeholdere - og gerne på flere sprog</t>
  </si>
  <si>
    <t>Virksomheden følger affaldsbekendtgørelsen og sorterer affaldet i minimum 10 fraktioner.</t>
  </si>
  <si>
    <t>Engangsservice begrænses til minimum. Glas, tallerkner og bestik må alene anvendes ved servering i badearealer, ved take-away og ved særlige arrangementer eller ved pandemi.</t>
  </si>
  <si>
    <t>Terrassevarmer</t>
  </si>
  <si>
    <t>10.11</t>
  </si>
  <si>
    <t>5.21</t>
  </si>
  <si>
    <t>Miljømærket sæbe og shampoo</t>
  </si>
  <si>
    <t>Virksomhedens sæbe og shampoo er miljømærket.</t>
  </si>
  <si>
    <t xml:space="preserve">Virksomheden giver sine medarbejdere mulighed for at evaluere stedets miljøindsats. </t>
  </si>
  <si>
    <t xml:space="preserve">Køle- og fryseskabe og -rum har intakte tætningslister, afrimes jævnligt og sættes ikke koldere end nødvendigt. </t>
  </si>
  <si>
    <t>Virksomheden informerer sine leverandører om sine bæredygtighedsforpligtelser og opfordrer leverandørerne til at følge op om samme bæredygtighedsforpligtelser.</t>
  </si>
  <si>
    <t>7.6</t>
  </si>
  <si>
    <t>Termofoto</t>
  </si>
  <si>
    <t>Virksomheden har inden for 3 år fået foretaget en termografisk undersøgelse af bygningerne.</t>
  </si>
  <si>
    <t>Rengøring af swimmingpool</t>
  </si>
  <si>
    <t xml:space="preserve">Pointkriterium 
3 point
</t>
  </si>
  <si>
    <t>Kemikaliefri rengøring</t>
  </si>
  <si>
    <t>Dyrevelfærd</t>
  </si>
  <si>
    <t>13.20</t>
  </si>
  <si>
    <t xml:space="preserve">Virksomhedens elektroniske kontorudstyr skal være installeret med automatisk standbyfunktion. </t>
  </si>
  <si>
    <t>12.33</t>
  </si>
  <si>
    <t>Bestiller el-køretøjer</t>
  </si>
  <si>
    <t>Når muligt bestiller virksomheden taxa, lejebiler og busser på el.</t>
  </si>
  <si>
    <t>El-biler eller cykler</t>
  </si>
  <si>
    <t>9.4</t>
  </si>
  <si>
    <t>Luftkvaliteten på virksomheden måles re-gelmæssigt</t>
  </si>
  <si>
    <t xml:space="preserve">Virksomheden kan dokumentere CO2-neutralitet for minimum scope 1 og 2 i Greenhouse Gas Protocol Standard. </t>
  </si>
  <si>
    <t>8.17</t>
  </si>
  <si>
    <t>25 % vegetarisk</t>
  </si>
  <si>
    <t>Virksomheden har aftaler med leverandørerne omkring afhentning af transportemballage og om muligt andre former for emballage.</t>
  </si>
  <si>
    <t>6.26</t>
  </si>
  <si>
    <t>Benyt af industrielle (op)vaskemaskiner</t>
  </si>
  <si>
    <t>Ved storvask benyttes industrielle opvaske- og vaskemaskiner.</t>
  </si>
  <si>
    <t>Virksomheder kan dokumentere, at de har områder, som er vildt med vilje for at fremme biodiversitet</t>
  </si>
  <si>
    <t>Pointkriterium  
2 point</t>
  </si>
  <si>
    <t>Pointkriterium   
2 point</t>
  </si>
  <si>
    <t>Ikke fossile brændstoffer</t>
  </si>
  <si>
    <t>Miljømærkede byggematerialer</t>
  </si>
  <si>
    <t>Genbrug af møbler og inventar</t>
  </si>
  <si>
    <t>Luftkvalitet</t>
  </si>
  <si>
    <t>Fremme biodiversitet</t>
  </si>
  <si>
    <t>Information om aktiviteter</t>
  </si>
  <si>
    <t>90 % af de daglige rengøringsmidler skal være miljømærket.</t>
  </si>
  <si>
    <t>Bygning</t>
  </si>
  <si>
    <t>Virksomheden har et kodeks for begrænsning af engangsprodukter.</t>
  </si>
  <si>
    <t>1.1</t>
  </si>
  <si>
    <t>2.9</t>
  </si>
  <si>
    <t>Tv og skærme slukkes i udstilling slukkes efter lukketid.</t>
  </si>
  <si>
    <t>Tv slukkes udenfor åbningstid</t>
  </si>
  <si>
    <t>8.0A</t>
  </si>
  <si>
    <t>Virksomheden står selv for attraktionens spisesteder</t>
  </si>
  <si>
    <t>8.0B</t>
  </si>
  <si>
    <t>Attraktionen har selvstændige spisesteder</t>
  </si>
  <si>
    <t>Selvstændige spisesteder</t>
  </si>
  <si>
    <t>8.1B</t>
  </si>
  <si>
    <t>Forpagtning</t>
  </si>
  <si>
    <t>Virksomheden stiller miljøkrav i forpagtningsaftale</t>
  </si>
  <si>
    <t>Valg</t>
  </si>
  <si>
    <t>8.2B</t>
  </si>
  <si>
    <t>Virksomheden har udviklet miljøretningslinjer for attraktionens spisesteder</t>
  </si>
  <si>
    <t>Miljøråd til spisesteder</t>
  </si>
  <si>
    <t>Miljøretningslinjer til spisesteder</t>
  </si>
  <si>
    <t>8.3B</t>
  </si>
  <si>
    <t>8.4B</t>
  </si>
  <si>
    <t>Motiveret til miljømærker</t>
  </si>
  <si>
    <r>
      <t xml:space="preserve">Der må ikke anvendes kemiske ukrudtsbekæmpelsesmidler på virksomhedens område. 
</t>
    </r>
    <r>
      <rPr>
        <i/>
        <sz val="8"/>
        <rFont val="Verdana"/>
        <family val="2"/>
      </rPr>
      <t>Green Attraction sekretariat kan dispensere, så der højst en gang årligt kan anvendes godkendte ukrudtsbekæmpelsesmidler til bekæmpelse af ukrudt på belægninger. Tilladelsen kan kun gives efter skriftlig anmodning herom til sekretariatet og kan alene omfatte såkaldte ”klar-til-brug” produkter.</t>
    </r>
  </si>
  <si>
    <t>Indkøbspolitik</t>
  </si>
  <si>
    <t xml:space="preserve">Mindst tre produktkategorier af købte eller lejede tekstiler, håndklæder, uniformer, og duge er miljøvenlige.  </t>
  </si>
  <si>
    <t>12.41</t>
  </si>
  <si>
    <t>12.42</t>
  </si>
  <si>
    <t>Bæredygtig butik 1</t>
  </si>
  <si>
    <t>Forlystelsespark</t>
  </si>
  <si>
    <t>Museum/VPAC</t>
  </si>
  <si>
    <t>14.1</t>
  </si>
  <si>
    <t>14.2</t>
  </si>
  <si>
    <t>14.3</t>
  </si>
  <si>
    <t>14.4</t>
  </si>
  <si>
    <t>15.1</t>
  </si>
  <si>
    <t>15.4</t>
  </si>
  <si>
    <t>16.1</t>
  </si>
  <si>
    <t>Vandland</t>
  </si>
  <si>
    <t>Dyrs efterladenskaber</t>
  </si>
  <si>
    <t>Temperatur for udstilling</t>
  </si>
  <si>
    <t>Genbrug for udstilling</t>
  </si>
  <si>
    <t>Materialer af udstilling</t>
  </si>
  <si>
    <t>Åbning af udstilling</t>
  </si>
  <si>
    <t>7.44</t>
  </si>
  <si>
    <t>7.45</t>
  </si>
  <si>
    <t>Belysning uden for åbningstid</t>
  </si>
  <si>
    <t>Belysning i dagslys</t>
  </si>
  <si>
    <t>Virksomhed begrænser udstillings- og dekorationslys i dagslys</t>
  </si>
  <si>
    <t>Behovsstyring 1</t>
  </si>
  <si>
    <t>Behovsstyring 2</t>
  </si>
  <si>
    <t>17.1</t>
  </si>
  <si>
    <t>17.2</t>
  </si>
  <si>
    <t>Vandforbruget aflæses mindst én gang om ugen</t>
  </si>
  <si>
    <t>Ved bortskaffelse af aktivt kul skal der forefindes deklaration</t>
  </si>
  <si>
    <t>Behovsstyring 3</t>
  </si>
  <si>
    <t>Vandland har bimålere</t>
  </si>
  <si>
    <t>Aflæsning</t>
  </si>
  <si>
    <t>Vandlandet har særskilt vandbimålere</t>
  </si>
  <si>
    <t>17.20</t>
  </si>
  <si>
    <t>17.21</t>
  </si>
  <si>
    <t>17.30</t>
  </si>
  <si>
    <t>17.40</t>
  </si>
  <si>
    <t>17.41</t>
  </si>
  <si>
    <t>17.42</t>
  </si>
  <si>
    <t>Swimmingpool bliver rengjort med kemikaliefri alternativer og procedure</t>
  </si>
  <si>
    <t>17.50</t>
  </si>
  <si>
    <t xml:space="preserve">Vandflowet fra brusere i vandland må ikke overstige 9 liter pr. minut.
Bruser i spa er undtaget.
</t>
  </si>
  <si>
    <t>17.31</t>
  </si>
  <si>
    <t>Trykknap på bruser</t>
  </si>
  <si>
    <t>Der er trykknap på bruser eller tidsstyring på bruser</t>
  </si>
  <si>
    <t>Dele af swimmingpool/spa overdækkes om natten og når den ikke benyttes i en længere periode</t>
  </si>
  <si>
    <t>17.43</t>
  </si>
  <si>
    <t>Spa-faciliteter</t>
  </si>
  <si>
    <t>Sauna, damp eller spa er behovsstyret</t>
  </si>
  <si>
    <t>Bortskaffelse af aktivt kul</t>
  </si>
  <si>
    <t>Forlystelser har bimålere</t>
  </si>
  <si>
    <t>Forlystelser har særskilt bimålere</t>
  </si>
  <si>
    <t>16.3</t>
  </si>
  <si>
    <t>16.2</t>
  </si>
  <si>
    <t>16.20</t>
  </si>
  <si>
    <t>16.21</t>
  </si>
  <si>
    <t>Frekvens på forlystelser reduceres ved færre gæster</t>
  </si>
  <si>
    <t>15.20</t>
  </si>
  <si>
    <t>15.21</t>
  </si>
  <si>
    <t>15.10</t>
  </si>
  <si>
    <t>15.11</t>
  </si>
  <si>
    <t>15.12</t>
  </si>
  <si>
    <t>15.13</t>
  </si>
  <si>
    <t>Procedure for foder</t>
  </si>
  <si>
    <t>Økologisk foder</t>
  </si>
  <si>
    <t>Minimer madspild</t>
  </si>
  <si>
    <t>15.14</t>
  </si>
  <si>
    <t>15.2</t>
  </si>
  <si>
    <t>Avlsprogram</t>
  </si>
  <si>
    <t>Virksomheden har et avlsprogram, som giver en vis grad af selvforsyning med dyr</t>
  </si>
  <si>
    <t>Virksomheden har miljøprocedure for indkøb af foder</t>
  </si>
  <si>
    <t>15.31</t>
  </si>
  <si>
    <t>15.40</t>
  </si>
  <si>
    <t>14.20</t>
  </si>
  <si>
    <t>14.21</t>
  </si>
  <si>
    <t>Virksomheden har en plan for at informere og uddanne gæsterne om miljø og bæredygtighed på attraktionen</t>
  </si>
  <si>
    <t>12.43</t>
  </si>
  <si>
    <t>Bæredygtig butik 3</t>
  </si>
  <si>
    <t>14.10</t>
  </si>
  <si>
    <t>Virksomheden benytter mest miljøvenlige transport af udstillingsgenstande</t>
  </si>
  <si>
    <t>15.22</t>
  </si>
  <si>
    <t>Koraler</t>
  </si>
  <si>
    <t>Virksomheden har egenproduktion eller lokalproduceret foder, såsom græs, hø og grene</t>
  </si>
  <si>
    <t>Klimastyring af indendørs</t>
  </si>
  <si>
    <t>Genbrug af vand i akvarier og dyreanlæg</t>
  </si>
  <si>
    <t>Pilerensning</t>
  </si>
  <si>
    <t>15.23</t>
  </si>
  <si>
    <t>Dyreanlæg med højt energiforbrug har klimastyring med fx udluftning, solpersienner etc.</t>
  </si>
  <si>
    <t>15.32</t>
  </si>
  <si>
    <t>15.33</t>
  </si>
  <si>
    <t>Virksomheden overholder CITES-konvention om international handel med udryddelsestruede vilde dyr og planter</t>
  </si>
  <si>
    <t>15.15</t>
  </si>
  <si>
    <t>Kød med funktion</t>
  </si>
  <si>
    <t>Virksomheden aftager kød, som har haft tidligere funktion fx som malkekvæg</t>
  </si>
  <si>
    <t xml:space="preserve">Virksomheden følger DAZA-reger for udveksling af dyr fx i forhold til genetiske forhold, men som også har fokus på at minimere dyrs transporteres af hensyn til dyrevelfærd og af miljøhensyn </t>
  </si>
  <si>
    <t>15.3</t>
  </si>
  <si>
    <t>Dyreanlæg</t>
  </si>
  <si>
    <t xml:space="preserve">Virksomheden har valgt dyr/racer, så anlægs energi- og vandforbrug holdes nede </t>
  </si>
  <si>
    <t>15.24</t>
  </si>
  <si>
    <t>Dyresammensætning</t>
  </si>
  <si>
    <t>15.50</t>
  </si>
  <si>
    <t>15.51</t>
  </si>
  <si>
    <t>16.23</t>
  </si>
  <si>
    <t>16.4</t>
  </si>
  <si>
    <t>16.5</t>
  </si>
  <si>
    <t>Overblik og plan for pumper og motor</t>
  </si>
  <si>
    <t xml:space="preserve">Der benyttes og sælges ikke koraler fra naturen </t>
  </si>
  <si>
    <t>Genbrug af vand</t>
  </si>
  <si>
    <t>Virksomheden har pumper på vandrutchebaner, så vand genbruges</t>
  </si>
  <si>
    <t>Udskiftede pumper og motor</t>
  </si>
  <si>
    <t>Transport af udstillingsgenstande</t>
  </si>
  <si>
    <t>Valg af udstillingsgenstande</t>
  </si>
  <si>
    <t>14.5</t>
  </si>
  <si>
    <t>Lån og leje</t>
  </si>
  <si>
    <t>14.6</t>
  </si>
  <si>
    <t>Undgår fly</t>
  </si>
  <si>
    <t>Virksomheden undgår fly til transport af udstillingsgenstande</t>
  </si>
  <si>
    <t>A</t>
  </si>
  <si>
    <t>Forlystelse</t>
  </si>
  <si>
    <t>Museum</t>
  </si>
  <si>
    <t>Virksomheden arbejder med ligestilling</t>
  </si>
  <si>
    <t>Zoologiske anlæg</t>
  </si>
  <si>
    <t>Transport og udveksling af dyr</t>
  </si>
  <si>
    <t>Isolering af dyreanlæg</t>
  </si>
  <si>
    <t>Dyreanlæg og stalde er energirigtigt udformet i forhold til dyrearter</t>
  </si>
  <si>
    <t>Det er synligt muligt at tappe koldt postevand i gæsteområder</t>
  </si>
  <si>
    <t>Affaldsplan</t>
  </si>
  <si>
    <t>Kemikalieplan</t>
  </si>
  <si>
    <t>Personlig overvågning</t>
  </si>
  <si>
    <t>Green Attraction-diplom og/eller skilt hænges tydeligt ved indgangen.</t>
  </si>
  <si>
    <t xml:space="preserve">Green Attraction og miljøinformation skal være synlig for gæsten. </t>
  </si>
  <si>
    <t xml:space="preserve">Der skal være Green Attraction og miljøinformation på virksomhedens hjemmeside. </t>
  </si>
  <si>
    <t>100 % miljømærkede rengøringsprodukt</t>
  </si>
  <si>
    <t>Der skal senest 6 måneder efter tildeling af Green Attraction være indført styring af ventilation så den nedreguleres/slukkes i fællesarealer og køkken, når disse områder ikke benyttes.</t>
  </si>
  <si>
    <t>8.1A</t>
  </si>
  <si>
    <t>8.2A</t>
  </si>
  <si>
    <t>8.3A</t>
  </si>
  <si>
    <t>Bæredygtig butik 2</t>
  </si>
  <si>
    <t>1.14</t>
  </si>
  <si>
    <t>Leverandørers CO2-regnskab</t>
  </si>
  <si>
    <t>Virksomheden ønsker CO2-regnskaber for de største leverandører</t>
  </si>
  <si>
    <t xml:space="preserve">Gæsterne skal have mulighed for at sortere deres affald i minimum 3 fraktioner såsom pant, glasflasker, plastik, madaffald og restaffald. </t>
  </si>
  <si>
    <t>Varmestyring forefindes, så varme og køling reguleres efter fast standardtemperatur og slukkes eller nedreguleres</t>
  </si>
  <si>
    <t>Elvarme skal være energieffektiv.</t>
  </si>
  <si>
    <t>Brug af elvarme</t>
  </si>
  <si>
    <t>Isoleret glas</t>
  </si>
  <si>
    <t>Nyere og ikke fredede bygninger, som opvarmes i vinterhalvår, skal være udstyret med flere lag glas eller lavenergiruder.</t>
  </si>
  <si>
    <t>7.26</t>
  </si>
  <si>
    <t>7.27</t>
  </si>
  <si>
    <t>Leverandører af køleanlæg</t>
  </si>
  <si>
    <t>Behovsstyring af køleanlæg</t>
  </si>
  <si>
    <t>Køleanlæg går på nedsat strøm uden for åbningstid og ved mindre brug</t>
  </si>
  <si>
    <t>Spisesteder</t>
  </si>
  <si>
    <t>Nyindkøbte plæneklippere skal enten være eldrevne, køre på blyfri benzin, have partikelfiltre, være hånddrevne eller miljømærkede.</t>
  </si>
  <si>
    <t>12.34</t>
  </si>
  <si>
    <t>Miljøvenlig transport for medarbejdere</t>
  </si>
  <si>
    <t>Butik prioriterer i høj grad souvenir og varer med fokus på miljø og bæredygtighed</t>
  </si>
  <si>
    <t>Butik prioriterer i høj grad souvenir og varer af genbrugsprodukter</t>
  </si>
  <si>
    <t>Butik prioriterer i høj grad varer som bruges eller inspirerer til bæredygtig adfærd</t>
  </si>
  <si>
    <t>Virksomheden indkøber primært miljømærkede og energireducerende materialer til udstillinger mm</t>
  </si>
  <si>
    <t>Virksomheden genbruger i høj grad materialer i udstillingerne</t>
  </si>
  <si>
    <t>Udskiftede pumper, kompressor og motorer er nye og energieffektive</t>
  </si>
  <si>
    <t>Virksomheden sammensætter dyr i anlæg, så energiforbrug genanvendes</t>
  </si>
  <si>
    <t>Virksomheden har aftale om madspildsordninger om at aftage ukurante råvarer,brugbare overskud fra grossister eller ældre/skadede dyr</t>
  </si>
  <si>
    <t>Virksomheden har etableret pilerensning af vand eller biorensningsanlæg</t>
  </si>
  <si>
    <t>Gødning/mødding genbruges på området eller afleveres til biogas eller til anden nyttiggørelse</t>
  </si>
  <si>
    <t>Energiforbrugets hovedmålere aflæses mindst én gang om ugen</t>
  </si>
  <si>
    <t>16.6</t>
  </si>
  <si>
    <t>Aflæsning af bimålere</t>
  </si>
  <si>
    <t>Aflæsning af hovedmålere</t>
  </si>
  <si>
    <t>Energiforbrugets bimålere aflæses mindst én gang om ugen</t>
  </si>
  <si>
    <t>Virksomheden planlægger åbningstid og sæson, så forlystelser ikke er unødig åbne ved mindre gæster</t>
  </si>
  <si>
    <t>Udvalgte forlystelser har reduceret åbningstid</t>
  </si>
  <si>
    <t>Hele eller dele af vandlandet reduceres ved koldt vejr</t>
  </si>
  <si>
    <t>Virksomheden planlægger sæson og åbningstider, så vandland ikke er åben ved færre gæster og i forhold til årstid</t>
  </si>
  <si>
    <t>Pointkriterium  
5 point</t>
  </si>
  <si>
    <t>Tilpasning i forhold til åbningstid</t>
  </si>
  <si>
    <t>Virksomheden tænder for varme, fyr og cirkulation tæt på åbningstid og slukkes før lukketid</t>
  </si>
  <si>
    <t>Virksomheden har en kemikalieplan for badelandet, som sikre reducering af kemi</t>
  </si>
  <si>
    <t>17.44</t>
  </si>
  <si>
    <t>17.45</t>
  </si>
  <si>
    <t>17.46</t>
  </si>
  <si>
    <t xml:space="preserve">Fast personale som sikrer ordentlig hygiejne i badelandet </t>
  </si>
  <si>
    <t>Nyere og ikke fredede bygninger, som opvarmes i vinterhalvår, skal være ordentlig isoleret.</t>
  </si>
  <si>
    <t>Årligt tjek af opfyldelse</t>
  </si>
  <si>
    <t>Desinfiktionsmidler bruges ved nødvendighed</t>
  </si>
  <si>
    <t>Miljøfarligt affald såsom batterier, lysstofrør, E-pærer, maling, kemikalier, hårde hvidevare etc. opbevares forsvarligt i separate beholdere og bringes til godkendte modtageanlæg.</t>
  </si>
  <si>
    <t>Virksomheden stiller energikrav til leverandørers køle- og fryseanlæg</t>
  </si>
  <si>
    <t>Virksomheden har en procedure for at benytte årstidens-, lokale- og andre råvarer,  som medfører en mindre miljøbelastning.</t>
  </si>
  <si>
    <t>Virksomheden har motiveret spisesteder til at søge om miljømærker som Det Økologiske Spisemærke og Green Restaurant</t>
  </si>
  <si>
    <t>Virksomheden har udviklet miljøråd for attraktionens spisesteder</t>
  </si>
  <si>
    <t>Elektronik på standby</t>
  </si>
  <si>
    <t>Miljøvenlige tjenesterejser</t>
  </si>
  <si>
    <t xml:space="preserve">Politik om at bruge mere miljøvenlig transport ved tjenesterejser </t>
  </si>
  <si>
    <t>Bæredygtige tekstiler</t>
  </si>
  <si>
    <t xml:space="preserve">Virksomheden har energivenlige opbevaring af samlinger og magasinering </t>
  </si>
  <si>
    <t>Lokalt foder</t>
  </si>
  <si>
    <t>Virksomheden foretrækker at købe lokalt og regionalt foder</t>
  </si>
  <si>
    <t>Virksomheden foretrækker at købe økologiske råvarer til foder</t>
  </si>
  <si>
    <t>Opbevaring til dyr</t>
  </si>
  <si>
    <t>Dyreanlæg med højt energiforbrug fx tropehuse har energiglas</t>
  </si>
  <si>
    <t xml:space="preserve">Dyrevelfærdsretningslinjerne, som er beskrevet i DAZA´s etiske retningslinjer for dyrebestand og forvaltning, følges. </t>
  </si>
  <si>
    <t>Vegetarisk eller vegansk alternativ</t>
  </si>
  <si>
    <t>90 % miljømærket rengøringsmidler</t>
  </si>
  <si>
    <t>Medarbejderinddragelse</t>
  </si>
  <si>
    <t>Intern pantsystem</t>
  </si>
  <si>
    <t>Der er etableret en intern pantløsning til drikkebæger eller anden service</t>
  </si>
  <si>
    <t>Rengøringspersonalet kender til virksomhedens procedure for sortering af affald og skift af håndklæder.</t>
  </si>
  <si>
    <t xml:space="preserve">Løstansatte og frivillige oplæres inden jobstart om hvordan de hjælper med den bæredygtige indsats </t>
  </si>
  <si>
    <t>Virksomheden registrerer mængden af affald som afhentes fordelt på forskellige fraktioner</t>
  </si>
  <si>
    <t>Sluk af køkkenmaskiner</t>
  </si>
  <si>
    <t>Køkkenudstyr og -maskiner tændes og slukkes efter behov og åbningstider</t>
  </si>
  <si>
    <t>Udeopvarmning med fx terrassevarmer er behovsstyret og med infrarødt lys</t>
  </si>
  <si>
    <t>Vandleverance</t>
  </si>
  <si>
    <t>Akvarieglas</t>
  </si>
  <si>
    <t>15.34</t>
  </si>
  <si>
    <t>Vandpumper</t>
  </si>
  <si>
    <t>15.35</t>
  </si>
  <si>
    <t>Vandtemperatur</t>
  </si>
  <si>
    <t>15.36</t>
  </si>
  <si>
    <t>Dyrefoder købes primært lokalt</t>
  </si>
  <si>
    <t>15.37</t>
  </si>
  <si>
    <t>Dyrefoder 1</t>
  </si>
  <si>
    <t>Dyrefoder 2</t>
  </si>
  <si>
    <t>Dyrefoder købes så invasive arter nedbringes</t>
  </si>
  <si>
    <t>15.38</t>
  </si>
  <si>
    <t>Akvariet deler opdrættede fisk med andre</t>
  </si>
  <si>
    <t>Dele opdræt</t>
  </si>
  <si>
    <t>Vandpumper er dimensioneret og justeres i forhold til antal fisk og akvarievolume</t>
  </si>
  <si>
    <t>Løstansatte og frivilige</t>
  </si>
  <si>
    <t>Pointkriterium 
50 % giver 5 p
40 % giver 4 p
30 % giver 3 p
20 % giver 2 p
10 % giver 1 p</t>
  </si>
  <si>
    <t>Nogle dele af udstillingen med betydelig energiforbrug lukkes i perioder med få besøgende</t>
  </si>
  <si>
    <t>Virksomheden prioriterer at benytte flere lokale, regionale eller nationale udstillingsgenstande</t>
  </si>
  <si>
    <t>Der er temperaturstyring i udstillingsområdet, så temperatur og fugtighed tilpasses til udetemperatur og  store udsving minimeres</t>
  </si>
  <si>
    <t>Utætheder repareres med det samme</t>
  </si>
  <si>
    <t>Der er opsat energibimålere på væsentlige områder til gennemførelse af energistyring.</t>
  </si>
  <si>
    <t>Miljømærket maling</t>
  </si>
  <si>
    <t>Tryksager på miljøcertificeret sted</t>
  </si>
  <si>
    <t>Dyrefoder 3</t>
  </si>
  <si>
    <t>Dyrefoder til havfisk er når muligt mærket med MSC, ASC eller Naturskånsomt kystfiskeri</t>
  </si>
  <si>
    <t>Store dele af vandet fra saltvandsakvarier kommer fra havet.</t>
  </si>
  <si>
    <t>Hvor muligt tilpasses akvarievandets temperatur ved nedkøling med havvand eller grundvand</t>
  </si>
  <si>
    <t>Medarbejdere ser efter utætheder</t>
  </si>
  <si>
    <t>Virksomheden låner og lejer udstillingsgenstande</t>
  </si>
  <si>
    <t>Intern opbevaring af genstande</t>
  </si>
  <si>
    <t>Zoo</t>
  </si>
  <si>
    <t>Virksomhedens akvarier og dyreanlæg har filtre og pumper, så mest vand genbruges</t>
  </si>
  <si>
    <t>Virksomheden iværksætter tiltag for at nedbringe vand- og varmetab med akvarieglas fx med akrylplast og låg</t>
  </si>
  <si>
    <t>Det samlede vandforbrug aflæses mindst én gang hver måned.</t>
  </si>
  <si>
    <r>
      <t xml:space="preserve">Virksomhedens ledelse har udpeget to personer, som er ansvarlig for miljøarbejdet.
</t>
    </r>
    <r>
      <rPr>
        <i/>
        <sz val="8"/>
        <rFont val="Verdana"/>
        <family val="2"/>
      </rPr>
      <t>Virksomheder med under 10 ansatte skal have en miljøansvarlig.</t>
    </r>
  </si>
  <si>
    <t>Virksomheden skal udarbejde en miljøpolitik, der er underskrevet af ledelse.</t>
  </si>
  <si>
    <t>Virksomheden skal med ansøgningen til Green Attraction og årligt indsende planlagte miljømål og handlingsplan herfor.</t>
  </si>
  <si>
    <t>Virksomhedens har elektronisk mappe og/eller intranet med relevant miljø- og dokumentationsmateriale.</t>
  </si>
  <si>
    <t xml:space="preserve">Hvert år gennemgår virksomheden kriterierne for Green Attraction. </t>
  </si>
  <si>
    <t xml:space="preserve">Virksomheden beregner dele af sit CO2 aftryk med anerkendt målingsværktøj. </t>
  </si>
  <si>
    <t>Virksomheden holder hvert år minimum to motivationsmøder om miljø- og Green Attraction arbejdet for alle medarbejdere – enten samlet eller fordelt på forskellige arbejdsområder.</t>
  </si>
  <si>
    <t>Ledelsen og de miljøansvarlige medarbejdere involverer løbende medarbejderne i miljøarbejdet og informerer om hvordan de gør en forskel.</t>
  </si>
  <si>
    <r>
      <t xml:space="preserve">Medarbejderne oplyses i arbejdsområder og via kampagner om bæredygtig adfærd.
</t>
    </r>
    <r>
      <rPr>
        <i/>
        <sz val="8"/>
        <rFont val="Verdana"/>
        <family val="2"/>
      </rPr>
      <t>Gælder ikke for virksomheder med under 10 ansatte.</t>
    </r>
  </si>
  <si>
    <r>
      <t xml:space="preserve">Virksomheden har etableret en miljøgruppe med repræsentanter fra forskellige afdelinger.
</t>
    </r>
    <r>
      <rPr>
        <i/>
        <sz val="8"/>
        <rFont val="Verdana"/>
        <family val="2"/>
      </rPr>
      <t>Gælder ikke for virksomheder med under 10 ansatte.</t>
    </r>
  </si>
  <si>
    <t>Information på attraktionen</t>
  </si>
  <si>
    <t xml:space="preserve">Virksomheden skal have synlig information om, hvordan gæsterne passer på miljøet ved at reducere og sortere sit affald, sparer på vand etc.  </t>
  </si>
  <si>
    <t>Medarbejderne kender til Green Attraction</t>
  </si>
  <si>
    <t>Medarbejderne skal kunne informere gæsterne om Green Attraction og virksomhedens miljøindsats.</t>
  </si>
  <si>
    <t xml:space="preserve">Medarbejderne skal løbende holde øje med dryppende vandhaner, utætte wc-cisterner og rør. </t>
  </si>
  <si>
    <t>Alle nye toiletter skal have dobbeltskyl med maksimum 3 og 6 l pr skyl.</t>
  </si>
  <si>
    <r>
      <t xml:space="preserve">Vandflowet for nye håndvaskarmaturer overstiger ikke 4 liter pr. minut. 
</t>
    </r>
    <r>
      <rPr>
        <i/>
        <sz val="8"/>
        <rFont val="Verdana"/>
        <family val="2"/>
      </rPr>
      <t>Undtagelse er rengøringsrum og få steder i køkken.</t>
    </r>
  </si>
  <si>
    <t>4.33</t>
  </si>
  <si>
    <t>5.2</t>
  </si>
  <si>
    <t>Virksomheden bruger dispenser eller opfyldningsbeholdere for håndsæbe.</t>
  </si>
  <si>
    <t>Virksomheden benytter primært kemikaliefri rengørings- og desinfektionsmetoder</t>
  </si>
  <si>
    <t>5.18</t>
  </si>
  <si>
    <t>Virksomheden skal med ansøgningen indsende en affaldsplan, som holdes opdateret.</t>
  </si>
  <si>
    <t>10 til 50 % af virksomhedens energiforbrug dækkes af egen vedvarende energiproduktion (solvarmeanlæg, solcelleanlæg, biobrændselsfyr, jordvarme eller vindmølle).</t>
  </si>
  <si>
    <t>Virksomheden bruger ikke fossile brændstoffer til opvarmning / køling af virksomheden med undtagelse af nødberedskab.</t>
  </si>
  <si>
    <t>Der er opsat på størstedelen varmeveksler til opvarmning af udeluft til ventilationsanlægget.</t>
  </si>
  <si>
    <t>Varmeskabe (rum) samt ovne er forsynet med intakte tætningslister og kun tændt ved brug.</t>
  </si>
  <si>
    <t>Storkøkkenet har induktionskomfur.</t>
  </si>
  <si>
    <t xml:space="preserve">90 % af virksomheden belysningen skal være energieffektive ved lavenergi lysstofrør, energisparepærer eller LED. </t>
  </si>
  <si>
    <t>100 % er lavenergibelysning</t>
  </si>
  <si>
    <t>Alt virksomhedens belysning er energieffektiv.</t>
  </si>
  <si>
    <r>
      <t xml:space="preserve">Virksomheden benytter lysreduktion uden for åbningstid og om natten
</t>
    </r>
    <r>
      <rPr>
        <i/>
        <sz val="8"/>
        <rFont val="Verdana"/>
        <family val="2"/>
      </rPr>
      <t>Funktionsbelysning og sikkerhedsbelysning er undtaget</t>
    </r>
  </si>
  <si>
    <t>Salgs-, kaffe- eller vandautomater mm. slukkes, går i standby-funktion eller har natsænkning, når de ikke bliver brugt.</t>
  </si>
  <si>
    <t>Virksomheden eller forpagter skal registrere indkøb af økologiske fødevarer i kroner eller vægt og efterfølgende opgøre det hvert kvartal.</t>
  </si>
  <si>
    <t>15 % økologi efter 2 år</t>
  </si>
  <si>
    <r>
      <t xml:space="preserve">Virksomhedens eget indkøb af økologiske fødevarer udgør minimum 15 % økologi (minus alkoholiske drikkevare og sodavand/læskedrik). 
</t>
    </r>
    <r>
      <rPr>
        <i/>
        <sz val="8"/>
        <rFont val="Verdana"/>
        <family val="2"/>
      </rPr>
      <t>Nye medlemmer får fra indmeldelsen 2 år til at opnå den gældende procentgrænse.</t>
    </r>
    <r>
      <rPr>
        <sz val="8"/>
        <color rgb="FFFF0000"/>
        <rFont val="Verdana"/>
        <family val="2"/>
      </rPr>
      <t/>
    </r>
  </si>
  <si>
    <t>Virksomheden har over 25 % økologisk fødevare (minus alkoholiske drikke og sodavand).</t>
  </si>
  <si>
    <t>8.11.1</t>
  </si>
  <si>
    <t xml:space="preserve">Virksomheden har en procedure for at nedbringe madspild. </t>
  </si>
  <si>
    <t>Reducere kødforbrug</t>
  </si>
  <si>
    <t>Attraktionen tilbyder vegetariske og/eller veganske alternativer på stedet.</t>
  </si>
  <si>
    <t>Mere end 10 og 25 % af hovedretterne på attraktionen er vegetariske.</t>
  </si>
  <si>
    <t>Pointkriterium  
&gt;25 % giver 2 p
&gt;10 % giver 1 p</t>
  </si>
  <si>
    <t>Der bruges fortrinsvis miljømærkede materialer ved eksisterende og kommende renovering eller byggearbejde.</t>
  </si>
  <si>
    <t>Virksomheden reparerer og genbruger materialer og inventar fx ved udstillinger og udsmykning</t>
  </si>
  <si>
    <t>Kunstvanding med vand fra vandværk må kun ske i tidsrummet fra kl. 18.00 til 07.00 eller med vandingsposer. Søvand bruges når det er muligt.</t>
  </si>
  <si>
    <t>Virksomheden arrangerer, finansierer eller indgår særlige aftaler om grønne aktiviteter på attraktionen</t>
  </si>
  <si>
    <t>Nærliggende miljømærkede virksomheder</t>
  </si>
  <si>
    <t>Virksomheden anbefaler gæsterne at benytte nærliggende spisesteder, overnatningssteder, attraktioner og øvrige steder med miljømærker.</t>
  </si>
  <si>
    <t>Virksomheden informerer om miljø og bæredygtighed på attraktionen</t>
  </si>
  <si>
    <t xml:space="preserve">Virksomheden skal med ansøgningen indsende en grøn indkøbspolitik. </t>
  </si>
  <si>
    <t>Frisør, fitnesscenter, kiosk eller lignende aktiviteter, som er i direkte sammenhæng med virksomheden, orienteres om Green Attraction og om hvordan de kan støtte op om indsatsen.</t>
  </si>
  <si>
    <t>Nyindkøbt elektronisk udstyr skal være miljømærket, energisparemærket og/eller være fremstillet på en miljøcertificeret virksomhed.</t>
  </si>
  <si>
    <t>Virksomheden har elbiler, hybrid og/eller cykler til ansatte.</t>
  </si>
  <si>
    <t>Virksomheden bekræfter, at den følger al relevant international og national lovgivning indenfor miljø, sundhed, sikkerhed og arbejdskraft.</t>
  </si>
  <si>
    <t>Virksomheden bidrager til at beskytte nærområdets natur og kultur i samarbejde med lokalsamfundet.</t>
  </si>
  <si>
    <t>Virksomheden har et overblik over alle eksisterende hovedpumper, kompressor og -motorer samt en plan for vedligeholde og udskiftning af dem</t>
  </si>
  <si>
    <t>Nr</t>
  </si>
  <si>
    <t>Overskrift</t>
  </si>
  <si>
    <t>Kriterium</t>
  </si>
  <si>
    <t>Point</t>
  </si>
  <si>
    <t>Sum</t>
  </si>
  <si>
    <t>Procent</t>
  </si>
  <si>
    <t>Alle</t>
  </si>
  <si>
    <t>Hvornår skal det udfyldes?</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</si>
  <si>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Attraktion.</t>
  </si>
  <si>
    <t>De ark, som er farvet grønt "Virksomhedsdata" og "Kriterier" skal udfyldes. De resterende ark er til eget brug for overblik og inspiration.</t>
  </si>
  <si>
    <t>Svar ja, nej og ikke relevant i kolonne "E" i skema B og uddyb i kolonne "F". I kolonne "G" kan i samtælle jeres pointkriterier. Det gør sekretariatet også.</t>
  </si>
  <si>
    <t>I skal svarer, hvad I forventer at være klar ved tildeling. I kan fx ikke opsætte Green Attraction information jf. punkt 3, men så svarer i "Ja" og i kommentarfeltet skriver I fx "Opsættes ved tildeling etc."</t>
  </si>
  <si>
    <t>I skal udfylde så meget I kan i ark A.</t>
  </si>
  <si>
    <t>Nummereringen er til brug for en database. "8.1" henviser til kriterienummeret.</t>
  </si>
  <si>
    <t>Virksomheden skal sammenlagt opnå 30 % af pointene. Antallet af point  er afhængig af virksomhedstype.</t>
  </si>
  <si>
    <t>Hvordan får jeg adgang til værktøjskasse?</t>
  </si>
  <si>
    <t>Ikke relevant</t>
  </si>
  <si>
    <t>På vej</t>
  </si>
  <si>
    <t>Bilag 4</t>
  </si>
  <si>
    <t>Hvad skal I svarer, hvis I ikke har den pågældende aktivitet?</t>
  </si>
  <si>
    <t>I kan svare "Ikke relevant"</t>
  </si>
  <si>
    <t>Hvad skal sendes med ansøgningen?</t>
  </si>
  <si>
    <t>Dokumentationsmateriale, som miljøpolitik, handlingsplan, liste med rengøringsmidler og affaldsplan sendes med ansøgning.
Se forslag i dette ark, på hjemmesiden eller henvend jer til sekretariatet.</t>
  </si>
  <si>
    <t>Skema til indtastning af vandforbrug</t>
  </si>
  <si>
    <t>Bilag 5.7</t>
  </si>
  <si>
    <t>Procedure for miljøvenlig rengøring</t>
  </si>
  <si>
    <r>
      <t xml:space="preserve">  </t>
    </r>
    <r>
      <rPr>
        <b/>
        <sz val="20"/>
        <color rgb="FF00B050"/>
        <rFont val="Verdana"/>
        <family val="2"/>
      </rPr>
      <t>Vi gør miljøvenligt rent</t>
    </r>
  </si>
  <si>
    <t>Vi bruger følgende miljøråd når der rengøres på vores spisested.</t>
  </si>
  <si>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</si>
  <si>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</si>
  <si>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</si>
  <si>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</si>
  <si>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</si>
  <si>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</si>
  <si>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</si>
  <si>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</si>
  <si>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</si>
  <si>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</si>
  <si>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</si>
  <si>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</si>
  <si>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</si>
  <si>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</si>
  <si>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</si>
  <si>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</si>
  <si>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</si>
  <si>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</si>
  <si>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</si>
  <si>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</si>
  <si>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</si>
  <si>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Attraktion</t>
  </si>
  <si>
    <r>
      <t xml:space="preserve">Bilag 6.1 – </t>
    </r>
    <r>
      <rPr>
        <b/>
        <sz val="16"/>
        <color rgb="FF00B050"/>
        <rFont val="Verdana"/>
        <family val="2"/>
      </rPr>
      <t>Forslag til affaldsplan</t>
    </r>
  </si>
  <si>
    <t>Spisestedets navn</t>
  </si>
  <si>
    <r>
      <t> </t>
    </r>
    <r>
      <rPr>
        <sz val="8"/>
        <color rgb="FF000000"/>
        <rFont val="Times New Roman"/>
        <family val="1"/>
      </rPr>
      <t>     </t>
    </r>
    <r>
      <rPr>
        <sz val="8"/>
        <color rgb="FF000000"/>
        <rFont val="Arial"/>
        <family val="2"/>
      </rPr>
      <t> </t>
    </r>
  </si>
  <si>
    <t>Formål</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</si>
  <si>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</si>
  <si>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Vores affald hentes af:</t>
  </si>
  <si>
    <r>
      <t> </t>
    </r>
    <r>
      <rPr>
        <b/>
        <sz val="9"/>
        <color rgb="FFFFFFFF"/>
        <rFont val="Verdana"/>
        <family val="2"/>
      </rPr>
      <t>Følgende henter vores affald fra anlægget</t>
    </r>
  </si>
  <si>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</si>
  <si>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</si>
  <si>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</si>
  <si>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</si>
  <si>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</si>
  <si>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</si>
  <si>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</si>
  <si>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</si>
  <si>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</si>
  <si>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</si>
  <si>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</si>
  <si>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</si>
  <si>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</si>
  <si>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</si>
  <si>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</si>
  <si>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har følgende arbejdsdeling ved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</si>
  <si>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</si>
  <si>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</si>
  <si>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</si>
  <si>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 xml:space="preserve">At gøre det nemt for mine kollegaer at gøre det samme
</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</si>
  <si>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</si>
  <si>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</si>
  <si>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</si>
  <si>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</si>
  <si>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</si>
  <si>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</si>
  <si>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</si>
  <si>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</si>
  <si>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</si>
  <si>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</si>
  <si>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</si>
  <si>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</si>
  <si>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</si>
  <si>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</si>
  <si>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t>Vi kokke og øvrigt køkkenpersonale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</si>
  <si>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</si>
  <si>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</si>
  <si>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</si>
  <si>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</si>
  <si>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</si>
  <si>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</si>
  <si>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</si>
  <si>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</si>
  <si>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</si>
  <si>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</si>
  <si>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</si>
  <si>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</si>
  <si>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</si>
  <si>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</si>
  <si>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</si>
  <si>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</si>
  <si>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</si>
  <si>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</si>
  <si>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</si>
  <si>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</si>
  <si>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</si>
  <si>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</si>
  <si>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t>Bilag 8 – Beregning af økologiprocent</t>
  </si>
  <si>
    <t xml:space="preserve">Som en del af GREEN RESTAURANT skal vi arbejde aktivt med at nedbringe 
stedets madspild. </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</si>
  <si>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</si>
  <si>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</si>
  <si>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</si>
  <si>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</si>
  <si>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</si>
  <si>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</si>
  <si>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</si>
  <si>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</si>
  <si>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 xml:space="preserve">Vi involverer vores kollegaer og inspireres af hinandens råd 
og forslag </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</si>
  <si>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</si>
  <si>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</si>
  <si>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</si>
  <si>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</si>
  <si>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</si>
  <si>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</si>
  <si>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</si>
  <si>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</si>
  <si>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træner i at tage imod klare bestillinger, så misforståelser og 
efterfølgende spild undgås</t>
    </r>
  </si>
  <si>
    <r>
      <t>·</t>
    </r>
    <r>
      <rPr>
        <sz val="7"/>
        <color theme="1"/>
        <rFont val="Times New Roman"/>
        <family val="1"/>
      </rPr>
      <t xml:space="preserve">       </t>
    </r>
    <r>
      <rPr>
        <sz val="10"/>
        <color theme="1"/>
        <rFont val="Verdana"/>
        <family val="2"/>
      </rPr>
      <t>Vi fejrer vores sejrer, når vi har nedbragt spild</t>
    </r>
  </si>
  <si>
    <t>Procedure for at nedbringe madspild</t>
  </si>
  <si>
    <t>Spisesteder mærket med Green Restaurant har en grøn indkøbspolitik eller -procedure. 
Dette dokument beskriver formål og giver et eksempel på indhold af politikken.</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</si>
  <si>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</si>
  <si>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</si>
  <si>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</si>
  <si>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 xml:space="preserve">Det betyder at:
</t>
  </si>
  <si>
    <t xml:space="preserve">Vi holde øje med og følger GREEN RESTAURANT’s kriterier, når der købes ind.
</t>
  </si>
  <si>
    <t xml:space="preserve">Vi  formidler GREEN RESTAURANT’s krav og ønsker videre til relevante leverandører fx via de udarbejdede leverandørark under navnet KeySupply.
</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</si>
  <si>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</si>
  <si>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</si>
  <si>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</si>
  <si>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</si>
  <si>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For at miljøgevinsten skal stå i et rimeligt forhold til arbejdsindsats og udgifter, skal det vurderes, hvor og hvordan vi får mest miljø for pengene.</t>
  </si>
  <si>
    <t>Grøn indkøbspolitik og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</si>
</sst>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65">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i/>
      <sz val="8"/>
      <color theme="1"/>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theme="1"/>
      <name val="Calibri"/>
      <family val="2"/>
      <scheme val="minor"/>
    </font>
    <font>
      <b/>
      <sz val="7"/>
      <color theme="1"/>
      <name val="Verdana"/>
      <family val="2"/>
    </font>
    <font>
      <sz val="7"/>
      <color rgb="FF000000"/>
      <name val="Verdana"/>
      <family val="2"/>
    </font>
    <font>
      <b/>
      <sz val="7"/>
      <color rgb="FF000000"/>
      <name val="Verdana"/>
      <family val="2"/>
    </font>
    <font>
      <b/>
      <sz val="7"/>
      <color theme="1"/>
      <name val="Calibri"/>
      <family val="2"/>
      <scheme val="minor"/>
    </font>
    <font>
      <b/>
      <sz val="9"/>
      <color theme="1"/>
      <name val="Verdana"/>
      <family val="2"/>
    </font>
    <font>
      <sz val="9"/>
      <color theme="1"/>
      <name val="Symbol"/>
      <family val="1"/>
      <charset val="2"/>
    </font>
    <font>
      <sz val="11"/>
      <color rgb="FF006100"/>
      <name val="Calibri"/>
      <family val="2"/>
      <scheme val="minor"/>
    </font>
    <font>
      <sz val="11"/>
      <color rgb="FF9C6500"/>
      <name val="Calibri"/>
      <family val="2"/>
      <scheme val="minor"/>
    </font>
    <font>
      <i/>
      <sz val="8"/>
      <name val="Verdana"/>
      <family val="2"/>
    </font>
    <font>
      <b/>
      <sz val="8"/>
      <name val="Verdana"/>
      <family val="2"/>
    </font>
    <font>
      <sz val="8"/>
      <color rgb="FFFF0000"/>
      <name val="Verdana"/>
      <family val="2"/>
    </font>
    <font>
      <sz val="8"/>
      <color rgb="FF00B050"/>
      <name val="Verdana"/>
      <family val="2"/>
    </font>
    <font>
      <sz val="8"/>
      <color rgb="FF333333"/>
      <name val="Inherit"/>
    </font>
    <font>
      <u/>
      <sz val="11"/>
      <color theme="10"/>
      <name val="Calibri"/>
      <family val="2"/>
    </font>
    <font>
      <sz val="8"/>
      <color rgb="FF0070C0"/>
      <name val="Verdana"/>
      <family val="2"/>
    </font>
    <font>
      <sz val="8"/>
      <color rgb="FF7030A0"/>
      <name val="Verdana"/>
      <family val="2"/>
    </font>
    <font>
      <sz val="8.5"/>
      <color rgb="FF000000"/>
      <name val="Verdana"/>
      <family val="2"/>
    </font>
    <font>
      <sz val="8"/>
      <color theme="9"/>
      <name val="Verdana"/>
      <family val="2"/>
    </font>
    <font>
      <i/>
      <sz val="8"/>
      <color rgb="FF7030A0"/>
      <name val="Verdana"/>
      <family val="2"/>
    </font>
    <font>
      <b/>
      <sz val="8"/>
      <color theme="0"/>
      <name val="Verdana"/>
      <family val="2"/>
    </font>
    <font>
      <b/>
      <sz val="12"/>
      <color rgb="FF00B050"/>
      <name val="Verdana"/>
      <family val="2"/>
    </font>
    <font>
      <sz val="12"/>
      <color theme="1"/>
      <name val="Calibri"/>
      <family val="2"/>
      <scheme val="minor"/>
    </font>
    <font>
      <b/>
      <sz val="14"/>
      <color rgb="FF00B050"/>
      <name val="Verdana"/>
      <family val="2"/>
    </font>
    <font>
      <sz val="11"/>
      <color theme="1"/>
      <name val="Arial"/>
      <family val="2"/>
    </font>
    <font>
      <b/>
      <sz val="10"/>
      <color rgb="FFFFFFFF"/>
      <name val="Arial"/>
      <family val="2"/>
    </font>
    <font>
      <sz val="10"/>
      <color theme="1"/>
      <name val="Calibri"/>
      <family val="2"/>
    </font>
    <font>
      <sz val="10"/>
      <color theme="1"/>
      <name val="Calibri"/>
      <family val="2"/>
      <scheme val="minor"/>
    </font>
    <font>
      <b/>
      <sz val="12"/>
      <color theme="1"/>
      <name val="Arial"/>
      <family val="2"/>
    </font>
    <font>
      <b/>
      <sz val="10"/>
      <color theme="1"/>
      <name val="Verdana"/>
      <family val="2"/>
    </font>
    <font>
      <sz val="8"/>
      <color theme="1"/>
      <name val="Arial"/>
      <family val="2"/>
    </font>
    <font>
      <b/>
      <sz val="20"/>
      <color rgb="FF00B050"/>
      <name val="Verdana"/>
      <family val="2"/>
    </font>
    <font>
      <sz val="10"/>
      <color theme="1"/>
      <name val="Verdana"/>
      <family val="2"/>
    </font>
    <font>
      <sz val="10"/>
      <color theme="1"/>
      <name val="Symbol"/>
      <family val="1"/>
      <charset val="2"/>
    </font>
    <font>
      <sz val="7"/>
      <color theme="1"/>
      <name val="Times New Roman"/>
      <family val="1"/>
    </font>
    <font>
      <sz val="10"/>
      <color rgb="FF000000"/>
      <name val="Verdana"/>
      <family val="2"/>
    </font>
    <font>
      <b/>
      <sz val="10"/>
      <color rgb="FF92D050"/>
      <name val="Verdana"/>
      <family val="2"/>
    </font>
    <font>
      <b/>
      <sz val="16"/>
      <color rgb="FF00B050"/>
      <name val="Verdana"/>
      <family val="2"/>
    </font>
    <font>
      <sz val="8"/>
      <color rgb="FF000000"/>
      <name val="Times New Roman"/>
      <family val="1"/>
    </font>
    <font>
      <sz val="8"/>
      <color rgb="FF000000"/>
      <name val="Arial"/>
      <family val="2"/>
    </font>
    <font>
      <b/>
      <sz val="11"/>
      <color rgb="FF000000"/>
      <name val="Verdana"/>
      <family val="2"/>
    </font>
    <font>
      <b/>
      <sz val="8"/>
      <color rgb="FFEEECE1"/>
      <name val="Verdana"/>
      <family val="2"/>
    </font>
    <font>
      <b/>
      <sz val="9"/>
      <color rgb="FFFFFFFF"/>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sz val="9"/>
      <color rgb="FF000000"/>
      <name val="Verdana"/>
      <family val="2"/>
    </font>
    <font>
      <b/>
      <sz val="8"/>
      <color rgb="FF00B050"/>
      <name val="Verdana"/>
      <family val="2"/>
    </font>
    <font>
      <sz val="10"/>
      <color rgb="FF000000"/>
      <name val="Arial"/>
      <family val="2"/>
    </font>
    <font>
      <b/>
      <sz val="16"/>
      <color rgb="FF92D050"/>
      <name val="Verdana"/>
      <family val="2"/>
    </font>
    <font>
      <b/>
      <sz val="10"/>
      <color rgb="FF000000"/>
      <name val="Verdana"/>
      <family val="2"/>
    </font>
    <font>
      <i/>
      <sz val="10"/>
      <color theme="1"/>
      <name val="Verdana"/>
      <family val="2"/>
    </font>
  </fonts>
  <fills count="21">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rgb="FFCCCCCC"/>
        <bgColor indexed="64"/>
      </patternFill>
    </fill>
    <fill>
      <patternFill patternType="solid">
        <fgColor rgb="FFC0C0C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rgb="FF00B050"/>
        <bgColor indexed="64"/>
      </patternFill>
    </fill>
    <fill>
      <patternFill patternType="solid">
        <fgColor rgb="FF008000"/>
        <bgColor indexed="64"/>
      </patternFill>
    </fill>
    <fill>
      <patternFill patternType="solid">
        <fgColor rgb="FFEEECE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rgb="FF00B050"/>
      </top>
      <bottom/>
      <diagonal/>
    </border>
    <border>
      <left style="thin">
        <color indexed="64"/>
      </left>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s>
  <cellStyleXfs count="4">
    <xf numFmtId="0" fontId="0" fillId="0" borderId="0"/>
    <xf numFmtId="0" fontId="19" fillId="16" borderId="0" applyNumberFormat="0" applyBorder="0" applyAlignment="0" applyProtection="0"/>
    <xf numFmtId="0" fontId="20" fillId="17" borderId="0" applyNumberFormat="0" applyBorder="0" applyAlignment="0" applyProtection="0"/>
    <xf numFmtId="0" fontId="26" fillId="0" borderId="0" applyNumberFormat="0" applyFill="0" applyBorder="0" applyAlignment="0" applyProtection="0">
      <alignment vertical="top"/>
      <protection locked="0"/>
    </xf>
  </cellStyleXfs>
  <cellXfs count="337">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11" borderId="0" xfId="0" applyFont="1" applyFill="1"/>
    <xf numFmtId="1" fontId="2" fillId="11" borderId="0" xfId="0" applyNumberFormat="1" applyFont="1" applyFill="1"/>
    <xf numFmtId="0" fontId="0" fillId="5" borderId="0" xfId="0" applyFill="1"/>
    <xf numFmtId="1" fontId="7" fillId="5" borderId="0" xfId="0" applyNumberFormat="1" applyFont="1" applyFill="1"/>
    <xf numFmtId="0" fontId="6" fillId="2" borderId="7" xfId="0" applyFont="1" applyFill="1" applyBorder="1" applyAlignment="1">
      <alignment vertical="top" wrapText="1"/>
    </xf>
    <xf numFmtId="0" fontId="6" fillId="2" borderId="8" xfId="0" applyFont="1" applyFill="1" applyBorder="1" applyAlignment="1">
      <alignment vertical="top" wrapText="1"/>
    </xf>
    <xf numFmtId="0" fontId="1" fillId="0" borderId="0" xfId="0" applyFont="1"/>
    <xf numFmtId="0" fontId="8" fillId="6" borderId="14" xfId="0" applyFont="1" applyFill="1" applyBorder="1" applyAlignment="1">
      <alignment vertical="top" wrapText="1"/>
    </xf>
    <xf numFmtId="14" fontId="8" fillId="6" borderId="14" xfId="0" applyNumberFormat="1" applyFont="1" applyFill="1" applyBorder="1" applyAlignment="1">
      <alignment vertical="top" wrapText="1"/>
    </xf>
    <xf numFmtId="1" fontId="8" fillId="6" borderId="14" xfId="0" applyNumberFormat="1" applyFont="1" applyFill="1" applyBorder="1" applyAlignment="1">
      <alignment vertical="top" wrapText="1"/>
    </xf>
    <xf numFmtId="164" fontId="8" fillId="6" borderId="14" xfId="0" applyNumberFormat="1" applyFont="1" applyFill="1" applyBorder="1" applyAlignment="1">
      <alignment vertical="top" wrapText="1"/>
    </xf>
    <xf numFmtId="0" fontId="9" fillId="7" borderId="14" xfId="0" applyFont="1" applyFill="1" applyBorder="1" applyAlignment="1">
      <alignment vertical="top" wrapText="1"/>
    </xf>
    <xf numFmtId="14" fontId="9" fillId="5" borderId="14" xfId="0" applyNumberFormat="1" applyFont="1" applyFill="1" applyBorder="1" applyAlignment="1">
      <alignment vertical="top" wrapText="1"/>
    </xf>
    <xf numFmtId="0" fontId="9" fillId="5" borderId="14" xfId="0" applyFont="1" applyFill="1" applyBorder="1" applyAlignment="1">
      <alignment vertical="top" wrapText="1"/>
    </xf>
    <xf numFmtId="1" fontId="9" fillId="0" borderId="14" xfId="0" applyNumberFormat="1" applyFont="1" applyBorder="1" applyAlignment="1">
      <alignment vertical="top" wrapText="1"/>
    </xf>
    <xf numFmtId="0" fontId="9" fillId="0" borderId="14" xfId="0" applyFont="1" applyBorder="1" applyAlignment="1">
      <alignment vertical="top" wrapText="1"/>
    </xf>
    <xf numFmtId="164" fontId="9" fillId="0" borderId="14" xfId="0" applyNumberFormat="1" applyFont="1" applyBorder="1" applyAlignment="1">
      <alignment vertical="top" wrapText="1"/>
    </xf>
    <xf numFmtId="0" fontId="8" fillId="6" borderId="9" xfId="0" applyFont="1" applyFill="1" applyBorder="1" applyAlignment="1">
      <alignment vertical="top" wrapText="1"/>
    </xf>
    <xf numFmtId="0" fontId="8" fillId="6" borderId="10" xfId="0" applyNumberFormat="1" applyFont="1" applyFill="1" applyBorder="1" applyAlignment="1">
      <alignment vertical="top" wrapText="1"/>
    </xf>
    <xf numFmtId="1" fontId="8" fillId="6" borderId="10" xfId="0" applyNumberFormat="1" applyFont="1" applyFill="1" applyBorder="1" applyAlignment="1">
      <alignment vertical="top" wrapText="1"/>
    </xf>
    <xf numFmtId="2" fontId="8" fillId="6" borderId="10" xfId="0" applyNumberFormat="1" applyFont="1" applyFill="1" applyBorder="1" applyAlignment="1">
      <alignment vertical="top" wrapText="1"/>
    </xf>
    <xf numFmtId="164" fontId="8" fillId="6" borderId="10" xfId="0" applyNumberFormat="1" applyFont="1" applyFill="1" applyBorder="1" applyAlignment="1">
      <alignment vertical="top" wrapText="1"/>
    </xf>
    <xf numFmtId="3" fontId="8" fillId="6" borderId="10" xfId="0" applyNumberFormat="1" applyFont="1" applyFill="1" applyBorder="1" applyAlignment="1">
      <alignment vertical="top" wrapText="1"/>
    </xf>
    <xf numFmtId="0" fontId="8" fillId="6" borderId="11" xfId="0" applyFont="1" applyFill="1" applyBorder="1" applyAlignment="1">
      <alignment vertical="top" wrapText="1"/>
    </xf>
    <xf numFmtId="0" fontId="8" fillId="6" borderId="12" xfId="0" applyNumberFormat="1" applyFont="1" applyFill="1" applyBorder="1" applyAlignment="1">
      <alignment vertical="top" wrapText="1"/>
    </xf>
    <xf numFmtId="1" fontId="8" fillId="6" borderId="12" xfId="0" applyNumberFormat="1" applyFont="1" applyFill="1" applyBorder="1" applyAlignment="1">
      <alignment vertical="top" wrapText="1"/>
    </xf>
    <xf numFmtId="2" fontId="8" fillId="6" borderId="12" xfId="0" applyNumberFormat="1" applyFont="1" applyFill="1" applyBorder="1" applyAlignment="1">
      <alignment vertical="top" wrapText="1"/>
    </xf>
    <xf numFmtId="3" fontId="8" fillId="6" borderId="12" xfId="0" applyNumberFormat="1" applyFont="1" applyFill="1" applyBorder="1" applyAlignment="1">
      <alignment vertical="top" wrapText="1"/>
    </xf>
    <xf numFmtId="164" fontId="10" fillId="6" borderId="12" xfId="0" applyNumberFormat="1" applyFont="1" applyFill="1" applyBorder="1" applyAlignment="1">
      <alignment vertical="top" wrapText="1"/>
    </xf>
    <xf numFmtId="0" fontId="9" fillId="7" borderId="13" xfId="0" applyFont="1" applyFill="1" applyBorder="1" applyAlignment="1">
      <alignment vertical="top" wrapText="1"/>
    </xf>
    <xf numFmtId="0" fontId="9" fillId="5" borderId="13" xfId="0" applyNumberFormat="1" applyFont="1" applyFill="1" applyBorder="1" applyAlignment="1">
      <alignment vertical="top" wrapText="1"/>
    </xf>
    <xf numFmtId="0" fontId="9" fillId="5" borderId="13" xfId="0" applyFont="1" applyFill="1" applyBorder="1" applyAlignment="1">
      <alignment vertical="top" wrapText="1"/>
    </xf>
    <xf numFmtId="1" fontId="9" fillId="0" borderId="13" xfId="0" applyNumberFormat="1" applyFont="1" applyBorder="1" applyAlignment="1">
      <alignment vertical="top" wrapText="1"/>
    </xf>
    <xf numFmtId="2" fontId="9" fillId="5" borderId="13" xfId="0" applyNumberFormat="1" applyFont="1" applyFill="1" applyBorder="1" applyAlignment="1">
      <alignment vertical="top" wrapText="1"/>
    </xf>
    <xf numFmtId="164" fontId="9" fillId="0" borderId="13" xfId="0" applyNumberFormat="1" applyFont="1" applyBorder="1" applyAlignment="1">
      <alignment vertical="top" wrapText="1"/>
    </xf>
    <xf numFmtId="3" fontId="9" fillId="5" borderId="13" xfId="0" applyNumberFormat="1" applyFont="1" applyFill="1" applyBorder="1" applyAlignment="1">
      <alignment vertical="top" wrapText="1"/>
    </xf>
    <xf numFmtId="0" fontId="9" fillId="0" borderId="13" xfId="0" applyNumberFormat="1" applyFont="1" applyBorder="1" applyAlignment="1">
      <alignment vertical="top" wrapText="1"/>
    </xf>
    <xf numFmtId="0" fontId="9" fillId="0" borderId="13" xfId="0" applyFont="1" applyBorder="1" applyAlignment="1">
      <alignment vertical="top" wrapText="1"/>
    </xf>
    <xf numFmtId="2" fontId="9" fillId="0" borderId="13" xfId="0" applyNumberFormat="1" applyFont="1" applyBorder="1" applyAlignment="1">
      <alignment vertical="top" wrapText="1"/>
    </xf>
    <xf numFmtId="3" fontId="9" fillId="0" borderId="13" xfId="0" applyNumberFormat="1" applyFont="1" applyBorder="1" applyAlignment="1">
      <alignment vertical="top" wrapText="1"/>
    </xf>
    <xf numFmtId="0" fontId="11" fillId="2" borderId="14" xfId="0" applyFont="1" applyFill="1" applyBorder="1" applyAlignment="1">
      <alignment vertical="top" wrapText="1"/>
    </xf>
    <xf numFmtId="0" fontId="1" fillId="2" borderId="14" xfId="0" applyFont="1" applyFill="1" applyBorder="1"/>
    <xf numFmtId="0" fontId="2" fillId="5" borderId="14" xfId="0" applyFont="1" applyFill="1" applyBorder="1"/>
    <xf numFmtId="0" fontId="2" fillId="0" borderId="14" xfId="0" applyFont="1" applyBorder="1"/>
    <xf numFmtId="0" fontId="4" fillId="12" borderId="14" xfId="0" applyFont="1" applyFill="1" applyBorder="1"/>
    <xf numFmtId="3" fontId="2" fillId="0" borderId="14" xfId="0" applyNumberFormat="1" applyFont="1" applyBorder="1"/>
    <xf numFmtId="164" fontId="2" fillId="0" borderId="14" xfId="0" applyNumberFormat="1" applyFont="1" applyBorder="1"/>
    <xf numFmtId="0" fontId="4" fillId="0" borderId="14" xfId="0" applyFont="1" applyBorder="1"/>
    <xf numFmtId="3" fontId="3" fillId="0" borderId="14" xfId="0" applyNumberFormat="1" applyFont="1" applyBorder="1"/>
    <xf numFmtId="4" fontId="4" fillId="0" borderId="14" xfId="0" applyNumberFormat="1" applyFont="1" applyBorder="1"/>
    <xf numFmtId="0" fontId="11" fillId="2" borderId="8" xfId="0" applyFont="1" applyFill="1" applyBorder="1" applyAlignment="1">
      <alignment vertical="top" wrapText="1"/>
    </xf>
    <xf numFmtId="0" fontId="11" fillId="2" borderId="7" xfId="0" quotePrefix="1" applyFont="1" applyFill="1" applyBorder="1" applyAlignment="1">
      <alignment vertical="top" wrapText="1"/>
    </xf>
    <xf numFmtId="0" fontId="0" fillId="0" borderId="0" xfId="0" applyFill="1"/>
    <xf numFmtId="1" fontId="9" fillId="5" borderId="14" xfId="0" applyNumberFormat="1" applyFont="1" applyFill="1" applyBorder="1" applyAlignment="1">
      <alignment vertical="top" wrapText="1"/>
    </xf>
    <xf numFmtId="14" fontId="2" fillId="5" borderId="0" xfId="0" applyNumberFormat="1" applyFont="1" applyFill="1"/>
    <xf numFmtId="9" fontId="8" fillId="6" borderId="14" xfId="0" applyNumberFormat="1" applyFont="1" applyFill="1" applyBorder="1" applyAlignment="1">
      <alignment vertical="top" wrapText="1"/>
    </xf>
    <xf numFmtId="9" fontId="9" fillId="0" borderId="14" xfId="0" applyNumberFormat="1" applyFont="1" applyBorder="1" applyAlignment="1">
      <alignment vertical="top" wrapText="1"/>
    </xf>
    <xf numFmtId="0" fontId="12" fillId="0" borderId="0" xfId="0" applyFont="1"/>
    <xf numFmtId="0" fontId="13" fillId="2" borderId="14" xfId="0" applyFont="1" applyFill="1" applyBorder="1"/>
    <xf numFmtId="0" fontId="9" fillId="5" borderId="14" xfId="0" applyFont="1" applyFill="1" applyBorder="1"/>
    <xf numFmtId="0" fontId="9" fillId="0" borderId="14" xfId="0" applyFont="1" applyBorder="1"/>
    <xf numFmtId="0" fontId="14" fillId="12" borderId="14" xfId="0" applyFont="1" applyFill="1" applyBorder="1"/>
    <xf numFmtId="3" fontId="9" fillId="0" borderId="14" xfId="0" applyNumberFormat="1" applyFont="1" applyBorder="1"/>
    <xf numFmtId="164" fontId="9" fillId="0" borderId="14" xfId="0" applyNumberFormat="1" applyFont="1" applyBorder="1"/>
    <xf numFmtId="0" fontId="14" fillId="0" borderId="14" xfId="0" applyFont="1" applyBorder="1"/>
    <xf numFmtId="3" fontId="15" fillId="0" borderId="14" xfId="0" applyNumberFormat="1" applyFont="1" applyBorder="1"/>
    <xf numFmtId="4" fontId="14" fillId="0" borderId="14" xfId="0" applyNumberFormat="1" applyFont="1" applyBorder="1"/>
    <xf numFmtId="0" fontId="9" fillId="12" borderId="14" xfId="0" applyFont="1" applyFill="1" applyBorder="1"/>
    <xf numFmtId="0" fontId="16" fillId="0" borderId="0" xfId="0" applyFont="1"/>
    <xf numFmtId="0" fontId="2" fillId="12" borderId="15" xfId="0" applyFont="1" applyFill="1" applyBorder="1"/>
    <xf numFmtId="0" fontId="4" fillId="0" borderId="14" xfId="0" applyFont="1" applyBorder="1"/>
    <xf numFmtId="0" fontId="2" fillId="0" borderId="14" xfId="0" applyFont="1" applyBorder="1"/>
    <xf numFmtId="0" fontId="4" fillId="12" borderId="14" xfId="0" applyFont="1" applyFill="1" applyBorder="1"/>
    <xf numFmtId="0" fontId="2" fillId="12" borderId="14" xfId="0" applyFont="1" applyFill="1" applyBorder="1"/>
    <xf numFmtId="0" fontId="1" fillId="2" borderId="14" xfId="0" applyFont="1" applyFill="1" applyBorder="1"/>
    <xf numFmtId="164" fontId="2" fillId="0" borderId="14" xfId="0" applyNumberFormat="1" applyFont="1" applyBorder="1"/>
    <xf numFmtId="3" fontId="2" fillId="0" borderId="14" xfId="0" applyNumberFormat="1" applyFont="1" applyBorder="1"/>
    <xf numFmtId="4" fontId="4" fillId="0" borderId="14" xfId="0" applyNumberFormat="1" applyFont="1" applyBorder="1"/>
    <xf numFmtId="3" fontId="3" fillId="0" borderId="14" xfId="0" applyNumberFormat="1" applyFont="1" applyBorder="1"/>
    <xf numFmtId="0" fontId="2" fillId="5" borderId="14" xfId="0" applyFont="1" applyFill="1" applyBorder="1"/>
    <xf numFmtId="0" fontId="0" fillId="11" borderId="0" xfId="0" applyFill="1"/>
    <xf numFmtId="14" fontId="9" fillId="5" borderId="13" xfId="0" applyNumberFormat="1" applyFont="1" applyFill="1" applyBorder="1" applyAlignment="1">
      <alignment vertical="top" wrapText="1"/>
    </xf>
    <xf numFmtId="2" fontId="7" fillId="5" borderId="0" xfId="0" applyNumberFormat="1" applyFont="1" applyFill="1"/>
    <xf numFmtId="164" fontId="9" fillId="11" borderId="13" xfId="0" applyNumberFormat="1" applyFont="1" applyFill="1" applyBorder="1" applyAlignment="1">
      <alignment vertical="top" wrapText="1"/>
    </xf>
    <xf numFmtId="14" fontId="2" fillId="0" borderId="0" xfId="0" applyNumberFormat="1" applyFont="1" applyFill="1"/>
    <xf numFmtId="0" fontId="2" fillId="3" borderId="14" xfId="0" applyFont="1" applyFill="1" applyBorder="1" applyAlignment="1">
      <alignment vertical="top" wrapText="1"/>
    </xf>
    <xf numFmtId="0" fontId="1" fillId="11" borderId="0" xfId="0" applyFont="1" applyFill="1"/>
    <xf numFmtId="0" fontId="6" fillId="2" borderId="14" xfId="0" applyFont="1" applyFill="1" applyBorder="1" applyAlignment="1">
      <alignment horizontal="left" vertical="top" wrapText="1"/>
    </xf>
    <xf numFmtId="0" fontId="2" fillId="13" borderId="14" xfId="0" applyFont="1" applyFill="1" applyBorder="1" applyAlignment="1">
      <alignment horizontal="left" vertical="top"/>
    </xf>
    <xf numFmtId="14" fontId="2" fillId="14" borderId="14" xfId="0" applyNumberFormat="1" applyFont="1" applyFill="1" applyBorder="1" applyAlignment="1">
      <alignment horizontal="left" vertical="top" wrapText="1"/>
    </xf>
    <xf numFmtId="0" fontId="2" fillId="14" borderId="14" xfId="0" applyFont="1" applyFill="1" applyBorder="1" applyAlignment="1">
      <alignment horizontal="left" vertical="top" wrapText="1"/>
    </xf>
    <xf numFmtId="1" fontId="2" fillId="14" borderId="14" xfId="0" applyNumberFormat="1" applyFont="1" applyFill="1" applyBorder="1" applyAlignment="1">
      <alignment horizontal="left" vertical="top" wrapText="1"/>
    </xf>
    <xf numFmtId="0" fontId="2" fillId="5" borderId="14" xfId="0" applyFont="1" applyFill="1" applyBorder="1" applyAlignment="1">
      <alignment horizontal="left" vertical="top" wrapText="1"/>
    </xf>
    <xf numFmtId="1" fontId="2" fillId="5" borderId="14" xfId="0" applyNumberFormat="1" applyFont="1" applyFill="1" applyBorder="1" applyAlignment="1">
      <alignment horizontal="left" vertical="top" wrapText="1"/>
    </xf>
    <xf numFmtId="0" fontId="2" fillId="13" borderId="14" xfId="0" applyFont="1" applyFill="1" applyBorder="1" applyAlignment="1">
      <alignment horizontal="left" vertical="top" wrapText="1"/>
    </xf>
    <xf numFmtId="0" fontId="1" fillId="13" borderId="14" xfId="0" applyFont="1" applyFill="1" applyBorder="1" applyAlignment="1">
      <alignment horizontal="left" vertical="top"/>
    </xf>
    <xf numFmtId="0" fontId="2" fillId="0" borderId="0" xfId="0" applyFont="1" applyFill="1"/>
    <xf numFmtId="0" fontId="2" fillId="5" borderId="14" xfId="0" applyFont="1" applyFill="1" applyBorder="1" applyAlignment="1">
      <alignment horizontal="left" vertical="top"/>
    </xf>
    <xf numFmtId="0" fontId="2" fillId="0" borderId="14" xfId="0" applyFont="1" applyBorder="1" applyAlignment="1">
      <alignment horizontal="left" vertical="top"/>
    </xf>
    <xf numFmtId="0" fontId="2" fillId="3" borderId="14"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xf>
    <xf numFmtId="0" fontId="4" fillId="4" borderId="4" xfId="0" applyFont="1" applyFill="1" applyBorder="1" applyAlignment="1">
      <alignment horizontal="left" vertical="top"/>
    </xf>
    <xf numFmtId="0" fontId="2" fillId="4" borderId="4" xfId="0" applyFont="1" applyFill="1" applyBorder="1" applyAlignment="1">
      <alignment horizontal="left" vertical="top"/>
    </xf>
    <xf numFmtId="0" fontId="4" fillId="5" borderId="14" xfId="0" applyFont="1" applyFill="1" applyBorder="1"/>
    <xf numFmtId="3" fontId="4" fillId="0" borderId="14" xfId="0" applyNumberFormat="1" applyFont="1" applyBorder="1"/>
    <xf numFmtId="4" fontId="2" fillId="0" borderId="14" xfId="0" applyNumberFormat="1" applyFont="1" applyBorder="1"/>
    <xf numFmtId="0" fontId="3" fillId="0" borderId="0" xfId="0" applyFont="1"/>
    <xf numFmtId="0" fontId="1" fillId="0" borderId="0" xfId="0" applyFont="1" applyFill="1" applyBorder="1"/>
    <xf numFmtId="14" fontId="2" fillId="11" borderId="0" xfId="0" applyNumberFormat="1" applyFont="1" applyFill="1"/>
    <xf numFmtId="0" fontId="2" fillId="11" borderId="0" xfId="0" applyFont="1" applyFill="1" applyAlignment="1">
      <alignment horizontal="center"/>
    </xf>
    <xf numFmtId="0" fontId="11" fillId="2" borderId="14" xfId="0" applyFont="1" applyFill="1" applyBorder="1" applyAlignment="1">
      <alignment horizontal="center" vertical="top" wrapText="1"/>
    </xf>
    <xf numFmtId="0" fontId="0" fillId="0" borderId="0" xfId="0" applyAlignment="1">
      <alignment horizontal="center"/>
    </xf>
    <xf numFmtId="0" fontId="9" fillId="13" borderId="14" xfId="0" applyFont="1" applyFill="1" applyBorder="1" applyAlignment="1">
      <alignment vertical="top" wrapText="1"/>
    </xf>
    <xf numFmtId="14" fontId="9" fillId="13" borderId="14" xfId="0" applyNumberFormat="1" applyFont="1" applyFill="1" applyBorder="1" applyAlignment="1">
      <alignment vertical="top" wrapText="1"/>
    </xf>
    <xf numFmtId="1" fontId="9" fillId="13" borderId="14" xfId="0" applyNumberFormat="1" applyFont="1" applyFill="1" applyBorder="1" applyAlignment="1">
      <alignment horizontal="center" vertical="top" wrapText="1"/>
    </xf>
    <xf numFmtId="0" fontId="9" fillId="0" borderId="14" xfId="0" applyFont="1" applyFill="1" applyBorder="1" applyAlignment="1">
      <alignment vertical="top" wrapText="1"/>
    </xf>
    <xf numFmtId="14" fontId="9" fillId="0" borderId="14" xfId="0" applyNumberFormat="1" applyFont="1" applyFill="1" applyBorder="1" applyAlignment="1">
      <alignment vertical="top" wrapText="1"/>
    </xf>
    <xf numFmtId="1" fontId="9" fillId="0" borderId="14" xfId="0" applyNumberFormat="1" applyFont="1" applyFill="1" applyBorder="1" applyAlignment="1">
      <alignment horizontal="center" vertical="top" wrapText="1"/>
    </xf>
    <xf numFmtId="0" fontId="2" fillId="11" borderId="0" xfId="0" applyFont="1" applyFill="1" applyAlignment="1">
      <alignment horizontal="left"/>
    </xf>
    <xf numFmtId="0" fontId="11" fillId="2" borderId="14" xfId="0" applyFont="1" applyFill="1" applyBorder="1" applyAlignment="1">
      <alignment horizontal="left" vertical="top" wrapText="1"/>
    </xf>
    <xf numFmtId="1" fontId="9" fillId="13" borderId="14" xfId="0" applyNumberFormat="1" applyFont="1" applyFill="1" applyBorder="1" applyAlignment="1">
      <alignment horizontal="left" vertical="top" wrapText="1"/>
    </xf>
    <xf numFmtId="0" fontId="0" fillId="0" borderId="0" xfId="0" applyAlignment="1">
      <alignment horizontal="left"/>
    </xf>
    <xf numFmtId="0" fontId="1" fillId="0" borderId="0" xfId="0" applyFont="1" applyAlignment="1">
      <alignment vertical="center"/>
    </xf>
    <xf numFmtId="0" fontId="18" fillId="0" borderId="0" xfId="0" applyFont="1" applyAlignment="1">
      <alignment horizontal="left" vertical="center" indent="2"/>
    </xf>
    <xf numFmtId="0" fontId="17" fillId="0" borderId="0" xfId="0" applyFont="1"/>
    <xf numFmtId="0" fontId="17" fillId="0" borderId="0" xfId="0" applyFont="1" applyAlignment="1">
      <alignment horizontal="left" vertical="center" indent="2"/>
    </xf>
    <xf numFmtId="1" fontId="9" fillId="0" borderId="14" xfId="0" applyNumberFormat="1" applyFont="1" applyFill="1" applyBorder="1" applyAlignment="1">
      <alignment horizontal="left" vertical="top" wrapText="1"/>
    </xf>
    <xf numFmtId="0" fontId="1" fillId="0" borderId="0" xfId="0" applyFont="1" applyFill="1"/>
    <xf numFmtId="0" fontId="2" fillId="4" borderId="4" xfId="0" applyFont="1" applyFill="1" applyBorder="1" applyAlignment="1">
      <alignment horizontal="left" vertical="top" wrapText="1"/>
    </xf>
    <xf numFmtId="0" fontId="0" fillId="4" borderId="4" xfId="0" applyFill="1" applyBorder="1" applyAlignment="1">
      <alignment horizontal="left" vertical="top"/>
    </xf>
    <xf numFmtId="0" fontId="6" fillId="2" borderId="5" xfId="0" applyFont="1" applyFill="1" applyBorder="1" applyAlignment="1">
      <alignment vertical="top" wrapText="1"/>
    </xf>
    <xf numFmtId="0" fontId="2" fillId="0" borderId="6" xfId="0" applyFont="1" applyBorder="1" applyAlignment="1">
      <alignment vertical="top" wrapText="1"/>
    </xf>
    <xf numFmtId="0" fontId="6" fillId="2" borderId="6" xfId="0" applyFont="1" applyFill="1" applyBorder="1" applyAlignment="1">
      <alignment vertical="top" wrapText="1"/>
    </xf>
    <xf numFmtId="0" fontId="5" fillId="6" borderId="9" xfId="0" applyFont="1" applyFill="1" applyBorder="1" applyAlignment="1">
      <alignment vertical="top" wrapText="1"/>
    </xf>
    <xf numFmtId="0" fontId="5" fillId="6" borderId="10" xfId="0" applyFont="1" applyFill="1" applyBorder="1" applyAlignment="1">
      <alignment vertical="top" wrapText="1"/>
    </xf>
    <xf numFmtId="0" fontId="2" fillId="7" borderId="9" xfId="0" applyFont="1" applyFill="1" applyBorder="1" applyAlignment="1">
      <alignment vertical="top" wrapText="1"/>
    </xf>
    <xf numFmtId="0" fontId="2" fillId="8" borderId="10" xfId="0" applyFont="1" applyFill="1" applyBorder="1" applyAlignment="1">
      <alignment vertical="top" wrapText="1"/>
    </xf>
    <xf numFmtId="0" fontId="2" fillId="0" borderId="10" xfId="0" applyFont="1" applyBorder="1" applyAlignment="1">
      <alignment vertical="top" wrapText="1"/>
    </xf>
    <xf numFmtId="0" fontId="5" fillId="9" borderId="9" xfId="0" applyFont="1" applyFill="1" applyBorder="1" applyAlignment="1">
      <alignment vertical="top" wrapText="1"/>
    </xf>
    <xf numFmtId="0" fontId="5" fillId="9" borderId="10" xfId="0" applyFont="1" applyFill="1" applyBorder="1" applyAlignment="1">
      <alignment vertical="top" wrapText="1"/>
    </xf>
    <xf numFmtId="0" fontId="5" fillId="10" borderId="9" xfId="0" applyFont="1" applyFill="1" applyBorder="1" applyAlignment="1">
      <alignment vertical="top" wrapText="1"/>
    </xf>
    <xf numFmtId="14" fontId="5" fillId="10" borderId="10" xfId="0" applyNumberFormat="1" applyFont="1" applyFill="1" applyBorder="1" applyAlignment="1">
      <alignment vertical="top" wrapText="1"/>
    </xf>
    <xf numFmtId="0" fontId="5" fillId="10" borderId="10" xfId="0" applyFont="1" applyFill="1" applyBorder="1" applyAlignment="1">
      <alignment vertical="top" wrapText="1"/>
    </xf>
    <xf numFmtId="0" fontId="2" fillId="8" borderId="12" xfId="0" applyFont="1" applyFill="1" applyBorder="1" applyAlignment="1">
      <alignment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7" borderId="13" xfId="0" applyFont="1" applyFill="1" applyBorder="1" applyAlignment="1">
      <alignment vertical="top" wrapText="1"/>
    </xf>
    <xf numFmtId="0" fontId="2" fillId="8" borderId="13" xfId="0" applyFont="1" applyFill="1" applyBorder="1" applyAlignment="1">
      <alignment vertical="top" wrapText="1"/>
    </xf>
    <xf numFmtId="0" fontId="5" fillId="0" borderId="0" xfId="0" applyFont="1"/>
    <xf numFmtId="0" fontId="2" fillId="2" borderId="14" xfId="0" applyFont="1" applyFill="1" applyBorder="1"/>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1" fillId="7" borderId="13" xfId="0" applyFont="1" applyFill="1" applyBorder="1" applyAlignment="1">
      <alignment vertical="top" wrapText="1"/>
    </xf>
    <xf numFmtId="0" fontId="2" fillId="3" borderId="14" xfId="0" applyFont="1" applyFill="1" applyBorder="1" applyAlignment="1">
      <alignment vertical="top" wrapText="1"/>
    </xf>
    <xf numFmtId="0" fontId="7" fillId="13" borderId="14" xfId="0" applyFont="1" applyFill="1" applyBorder="1" applyAlignment="1">
      <alignment vertical="top" wrapText="1"/>
    </xf>
    <xf numFmtId="0" fontId="7" fillId="13" borderId="14" xfId="0" applyFont="1" applyFill="1" applyBorder="1" applyAlignment="1">
      <alignment vertical="top"/>
    </xf>
    <xf numFmtId="0" fontId="7" fillId="13" borderId="14" xfId="2" applyFont="1" applyFill="1" applyBorder="1" applyAlignment="1">
      <alignment vertical="top" wrapText="1"/>
    </xf>
    <xf numFmtId="0" fontId="7" fillId="3" borderId="14" xfId="0" applyFont="1" applyFill="1" applyBorder="1" applyAlignment="1">
      <alignment vertical="top" wrapText="1"/>
    </xf>
    <xf numFmtId="0" fontId="7" fillId="3" borderId="14" xfId="0" applyFont="1" applyFill="1" applyBorder="1" applyAlignment="1">
      <alignment vertical="top"/>
    </xf>
    <xf numFmtId="0" fontId="2" fillId="0" borderId="0" xfId="0" applyFont="1" applyAlignment="1">
      <alignment vertical="top"/>
    </xf>
    <xf numFmtId="0" fontId="2" fillId="15" borderId="17" xfId="0" applyFont="1" applyFill="1" applyBorder="1" applyAlignment="1">
      <alignment vertical="top"/>
    </xf>
    <xf numFmtId="0" fontId="2" fillId="15" borderId="14" xfId="0" applyFont="1" applyFill="1" applyBorder="1" applyAlignment="1">
      <alignment vertical="top"/>
    </xf>
    <xf numFmtId="0" fontId="26" fillId="0" borderId="0" xfId="3" applyAlignment="1" applyProtection="1">
      <alignment wrapText="1"/>
    </xf>
    <xf numFmtId="0" fontId="25" fillId="0" borderId="0" xfId="0" applyFont="1" applyAlignment="1">
      <alignment wrapText="1"/>
    </xf>
    <xf numFmtId="0" fontId="26" fillId="4" borderId="4" xfId="3" applyFill="1" applyBorder="1" applyAlignment="1" applyProtection="1">
      <alignment horizontal="left" vertical="top"/>
    </xf>
    <xf numFmtId="0" fontId="7" fillId="13" borderId="16" xfId="1" applyFont="1" applyFill="1" applyBorder="1" applyAlignment="1">
      <alignment vertical="top" wrapText="1"/>
    </xf>
    <xf numFmtId="0" fontId="7" fillId="13" borderId="14" xfId="1" applyFont="1" applyFill="1" applyBorder="1" applyAlignment="1">
      <alignment vertical="top" wrapText="1"/>
    </xf>
    <xf numFmtId="0" fontId="7" fillId="13" borderId="14" xfId="1" applyFont="1" applyFill="1" applyBorder="1" applyAlignment="1">
      <alignment vertical="top"/>
    </xf>
    <xf numFmtId="0" fontId="7" fillId="11" borderId="14" xfId="0" applyFont="1" applyFill="1" applyBorder="1" applyAlignment="1">
      <alignment horizontal="center" vertical="top" wrapText="1"/>
    </xf>
    <xf numFmtId="0" fontId="7" fillId="11" borderId="14" xfId="0" applyFont="1" applyFill="1" applyBorder="1" applyAlignment="1">
      <alignment vertical="top" wrapText="1"/>
    </xf>
    <xf numFmtId="0" fontId="2" fillId="3" borderId="14" xfId="0" applyFont="1" applyFill="1" applyBorder="1" applyAlignment="1" applyProtection="1">
      <alignment vertical="top" wrapText="1"/>
      <protection locked="0"/>
    </xf>
    <xf numFmtId="0" fontId="0" fillId="0" borderId="0" xfId="0" applyProtection="1">
      <protection locked="0"/>
    </xf>
    <xf numFmtId="14" fontId="9" fillId="5" borderId="14" xfId="0" applyNumberFormat="1" applyFont="1" applyFill="1" applyBorder="1" applyAlignment="1" applyProtection="1">
      <alignment vertical="top" wrapText="1"/>
      <protection locked="0"/>
    </xf>
    <xf numFmtId="14" fontId="2" fillId="14" borderId="14" xfId="0" applyNumberFormat="1" applyFont="1" applyFill="1" applyBorder="1" applyAlignment="1" applyProtection="1">
      <alignment horizontal="left" vertical="top" wrapText="1"/>
      <protection locked="0"/>
    </xf>
    <xf numFmtId="14" fontId="9" fillId="0" borderId="14" xfId="0" applyNumberFormat="1" applyFont="1" applyFill="1" applyBorder="1" applyAlignment="1" applyProtection="1">
      <alignment vertical="top" wrapText="1"/>
      <protection locked="0"/>
    </xf>
    <xf numFmtId="0" fontId="2" fillId="8" borderId="10" xfId="0" applyFont="1" applyFill="1" applyBorder="1" applyAlignment="1" applyProtection="1">
      <alignment vertical="top" wrapText="1"/>
      <protection locked="0"/>
    </xf>
    <xf numFmtId="0" fontId="7" fillId="13" borderId="14" xfId="0" applyFont="1" applyFill="1" applyBorder="1" applyAlignment="1" applyProtection="1">
      <alignment vertical="top" wrapText="1"/>
      <protection locked="0"/>
    </xf>
    <xf numFmtId="0" fontId="2" fillId="3" borderId="4" xfId="0" applyFont="1" applyFill="1" applyBorder="1" applyAlignment="1" applyProtection="1">
      <alignment vertical="top"/>
      <protection locked="0"/>
    </xf>
    <xf numFmtId="0" fontId="7" fillId="0" borderId="14" xfId="0" applyFont="1" applyFill="1" applyBorder="1" applyAlignment="1">
      <alignment horizontal="center" vertical="top" wrapText="1"/>
    </xf>
    <xf numFmtId="0" fontId="7" fillId="0" borderId="14" xfId="0" applyFont="1" applyFill="1" applyBorder="1" applyAlignment="1">
      <alignment vertical="top" wrapText="1"/>
    </xf>
    <xf numFmtId="0" fontId="32" fillId="18" borderId="14" xfId="0" applyFont="1" applyFill="1" applyBorder="1" applyAlignment="1">
      <alignment vertical="top" wrapText="1"/>
    </xf>
    <xf numFmtId="0" fontId="32" fillId="18" borderId="14" xfId="0" applyFont="1" applyFill="1" applyBorder="1" applyAlignment="1">
      <alignment vertical="top"/>
    </xf>
    <xf numFmtId="0" fontId="32" fillId="18" borderId="14" xfId="0" applyFont="1" applyFill="1" applyBorder="1" applyAlignment="1">
      <alignment horizontal="center" vertical="top" wrapText="1"/>
    </xf>
    <xf numFmtId="0" fontId="32" fillId="18" borderId="14" xfId="0" applyFont="1" applyFill="1" applyBorder="1" applyAlignment="1">
      <alignment horizontal="right" vertical="top" wrapText="1"/>
    </xf>
    <xf numFmtId="0" fontId="32" fillId="18" borderId="1" xfId="0" applyFont="1" applyFill="1" applyBorder="1" applyAlignment="1">
      <alignment vertical="top" wrapText="1"/>
    </xf>
    <xf numFmtId="0" fontId="32" fillId="18" borderId="2" xfId="0" applyFont="1" applyFill="1" applyBorder="1" applyAlignment="1">
      <alignment vertical="top"/>
    </xf>
    <xf numFmtId="0" fontId="32" fillId="18" borderId="2" xfId="0" applyFont="1" applyFill="1" applyBorder="1" applyAlignment="1">
      <alignment horizontal="left" vertical="top"/>
    </xf>
    <xf numFmtId="0" fontId="32" fillId="18" borderId="3" xfId="0" applyFont="1" applyFill="1" applyBorder="1" applyAlignment="1">
      <alignment vertical="top" wrapText="1"/>
    </xf>
    <xf numFmtId="0" fontId="32" fillId="18" borderId="4" xfId="0" applyFont="1" applyFill="1" applyBorder="1" applyAlignment="1">
      <alignment vertical="top"/>
    </xf>
    <xf numFmtId="0" fontId="32" fillId="18" borderId="4" xfId="0" applyFont="1" applyFill="1" applyBorder="1" applyAlignment="1">
      <alignment horizontal="left" vertical="top"/>
    </xf>
    <xf numFmtId="0" fontId="2" fillId="3" borderId="14" xfId="0" applyFont="1" applyFill="1" applyBorder="1" applyAlignment="1">
      <alignment vertical="top" wrapText="1"/>
    </xf>
    <xf numFmtId="9" fontId="7" fillId="0" borderId="14" xfId="0" applyNumberFormat="1" applyFont="1" applyFill="1" applyBorder="1" applyAlignment="1">
      <alignment vertical="top" wrapText="1"/>
    </xf>
    <xf numFmtId="0" fontId="21" fillId="0" borderId="14" xfId="0" applyFont="1" applyFill="1" applyBorder="1" applyAlignment="1">
      <alignment horizontal="center" vertical="top" wrapText="1"/>
    </xf>
    <xf numFmtId="0" fontId="21" fillId="0" borderId="14" xfId="0" applyFont="1" applyFill="1" applyBorder="1" applyAlignment="1">
      <alignment vertical="top" wrapText="1"/>
    </xf>
    <xf numFmtId="0" fontId="7" fillId="13" borderId="0" xfId="1" applyFont="1" applyFill="1" applyBorder="1" applyAlignment="1">
      <alignment vertical="top" wrapText="1"/>
    </xf>
    <xf numFmtId="0" fontId="7" fillId="13" borderId="17" xfId="1" applyFont="1" applyFill="1" applyBorder="1" applyAlignment="1">
      <alignment vertical="top" wrapText="1"/>
    </xf>
    <xf numFmtId="0" fontId="21" fillId="13" borderId="14" xfId="1" applyFont="1" applyFill="1" applyBorder="1" applyAlignment="1">
      <alignment vertical="top" wrapText="1"/>
    </xf>
    <xf numFmtId="0" fontId="7" fillId="3" borderId="16" xfId="0" applyFont="1" applyFill="1" applyBorder="1" applyAlignment="1">
      <alignment vertical="top" wrapText="1"/>
    </xf>
    <xf numFmtId="0" fontId="32" fillId="19" borderId="14" xfId="0" applyFont="1" applyFill="1" applyBorder="1" applyAlignment="1">
      <alignment vertical="top" wrapText="1"/>
    </xf>
    <xf numFmtId="0" fontId="32" fillId="19" borderId="14" xfId="0" applyFont="1" applyFill="1" applyBorder="1" applyAlignment="1">
      <alignment vertical="top"/>
    </xf>
    <xf numFmtId="9" fontId="32" fillId="19" borderId="14" xfId="0" applyNumberFormat="1" applyFont="1" applyFill="1" applyBorder="1" applyAlignment="1">
      <alignment vertical="top"/>
    </xf>
    <xf numFmtId="9" fontId="32" fillId="18" borderId="14" xfId="0" applyNumberFormat="1" applyFont="1" applyFill="1" applyBorder="1" applyAlignment="1">
      <alignment vertical="top"/>
    </xf>
    <xf numFmtId="0" fontId="1" fillId="0" borderId="0" xfId="0" applyFont="1" applyAlignment="1">
      <alignment vertical="top"/>
    </xf>
    <xf numFmtId="0" fontId="7" fillId="11" borderId="14" xfId="0" applyFont="1" applyFill="1" applyBorder="1" applyAlignment="1">
      <alignment vertical="top"/>
    </xf>
    <xf numFmtId="0" fontId="22" fillId="0" borderId="14" xfId="0" applyFont="1" applyBorder="1" applyAlignment="1">
      <alignment vertical="top"/>
    </xf>
    <xf numFmtId="0" fontId="7" fillId="0" borderId="14" xfId="0" applyFont="1" applyBorder="1" applyAlignment="1">
      <alignment vertical="top"/>
    </xf>
    <xf numFmtId="0" fontId="24" fillId="0" borderId="0" xfId="0" applyFont="1" applyAlignment="1">
      <alignment vertical="top"/>
    </xf>
    <xf numFmtId="0" fontId="28" fillId="0" borderId="0" xfId="0" applyFont="1" applyAlignment="1">
      <alignment vertical="top"/>
    </xf>
    <xf numFmtId="0" fontId="7" fillId="0" borderId="0" xfId="0" applyFont="1" applyAlignment="1">
      <alignment vertical="top"/>
    </xf>
    <xf numFmtId="0" fontId="27" fillId="0" borderId="0" xfId="0" applyFont="1" applyAlignment="1">
      <alignment vertical="top"/>
    </xf>
    <xf numFmtId="0" fontId="22" fillId="0" borderId="0" xfId="0" applyFont="1" applyAlignment="1">
      <alignment vertical="top"/>
    </xf>
    <xf numFmtId="0" fontId="21" fillId="11" borderId="14" xfId="0" applyFont="1" applyFill="1" applyBorder="1" applyAlignment="1">
      <alignment vertical="top"/>
    </xf>
    <xf numFmtId="0" fontId="31" fillId="0" borderId="0" xfId="0" applyFont="1" applyAlignment="1">
      <alignment vertical="top"/>
    </xf>
    <xf numFmtId="0" fontId="7" fillId="0" borderId="17" xfId="0" applyFont="1" applyBorder="1" applyAlignment="1">
      <alignment vertical="top"/>
    </xf>
    <xf numFmtId="0" fontId="30" fillId="0" borderId="0" xfId="0" applyFont="1" applyAlignment="1">
      <alignment vertical="top"/>
    </xf>
    <xf numFmtId="0" fontId="23" fillId="0" borderId="0" xfId="0" applyFont="1" applyAlignment="1">
      <alignment vertical="top"/>
    </xf>
    <xf numFmtId="0" fontId="0" fillId="0" borderId="0" xfId="0" applyAlignment="1">
      <alignment vertical="top"/>
    </xf>
    <xf numFmtId="0" fontId="1" fillId="15" borderId="17" xfId="0" applyFont="1" applyFill="1" applyBorder="1" applyAlignment="1">
      <alignment vertical="top"/>
    </xf>
    <xf numFmtId="9" fontId="2" fillId="15" borderId="17" xfId="0" applyNumberFormat="1" applyFont="1" applyFill="1" applyBorder="1" applyAlignment="1">
      <alignment vertical="top"/>
    </xf>
    <xf numFmtId="9" fontId="2" fillId="15" borderId="14" xfId="0" applyNumberFormat="1" applyFont="1" applyFill="1" applyBorder="1" applyAlignment="1">
      <alignment vertical="top"/>
    </xf>
    <xf numFmtId="0" fontId="7" fillId="14" borderId="14" xfId="0" applyFont="1" applyFill="1" applyBorder="1" applyAlignment="1">
      <alignment vertical="top"/>
    </xf>
    <xf numFmtId="0" fontId="21" fillId="14" borderId="14" xfId="0" applyFont="1" applyFill="1" applyBorder="1" applyAlignment="1">
      <alignment vertical="top"/>
    </xf>
    <xf numFmtId="0" fontId="7" fillId="14" borderId="17" xfId="0" applyFont="1" applyFill="1" applyBorder="1" applyAlignment="1">
      <alignment vertical="top"/>
    </xf>
    <xf numFmtId="0" fontId="2" fillId="3" borderId="14" xfId="0" applyFont="1" applyFill="1" applyBorder="1" applyAlignment="1">
      <alignment vertical="top" wrapText="1"/>
    </xf>
    <xf numFmtId="0" fontId="2" fillId="7" borderId="13" xfId="0" applyFont="1" applyFill="1" applyBorder="1" applyAlignment="1">
      <alignment vertical="top" wrapText="1"/>
    </xf>
    <xf numFmtId="0" fontId="2" fillId="7" borderId="9" xfId="0" applyFont="1" applyFill="1" applyBorder="1" applyAlignment="1">
      <alignment vertical="top" wrapText="1"/>
    </xf>
    <xf numFmtId="0" fontId="33" fillId="0" borderId="0" xfId="0" applyFont="1" applyAlignment="1">
      <alignment vertical="center"/>
    </xf>
    <xf numFmtId="0" fontId="33" fillId="0" borderId="0" xfId="0" applyFont="1"/>
    <xf numFmtId="0" fontId="34" fillId="0" borderId="0" xfId="0" applyFont="1"/>
    <xf numFmtId="0" fontId="0" fillId="2" borderId="0" xfId="0" applyFill="1"/>
    <xf numFmtId="0" fontId="11" fillId="18" borderId="14" xfId="0" applyFont="1" applyFill="1" applyBorder="1" applyAlignment="1">
      <alignment vertical="top" wrapText="1"/>
    </xf>
    <xf numFmtId="14" fontId="9" fillId="11" borderId="14" xfId="0" applyNumberFormat="1" applyFont="1" applyFill="1" applyBorder="1" applyAlignment="1">
      <alignment vertical="top" wrapText="1"/>
    </xf>
    <xf numFmtId="0" fontId="9" fillId="11" borderId="14" xfId="0" applyFont="1" applyFill="1" applyBorder="1" applyAlignment="1">
      <alignment vertical="top" wrapText="1"/>
    </xf>
    <xf numFmtId="1" fontId="9" fillId="15" borderId="14" xfId="0" applyNumberFormat="1" applyFont="1" applyFill="1" applyBorder="1" applyAlignment="1">
      <alignment vertical="top" wrapText="1"/>
    </xf>
    <xf numFmtId="0" fontId="9" fillId="15" borderId="14" xfId="0" applyFont="1" applyFill="1" applyBorder="1" applyAlignment="1">
      <alignment vertical="top" wrapText="1"/>
    </xf>
    <xf numFmtId="164" fontId="9" fillId="15" borderId="14" xfId="0" applyNumberFormat="1" applyFont="1" applyFill="1" applyBorder="1" applyAlignment="1">
      <alignment vertical="top" wrapText="1"/>
    </xf>
    <xf numFmtId="0" fontId="8" fillId="6" borderId="10" xfId="0" applyFont="1" applyFill="1" applyBorder="1" applyAlignment="1">
      <alignment vertical="top" wrapText="1"/>
    </xf>
    <xf numFmtId="0" fontId="8" fillId="6" borderId="12" xfId="0" applyFont="1" applyFill="1" applyBorder="1" applyAlignment="1">
      <alignment vertical="top" wrapText="1"/>
    </xf>
    <xf numFmtId="0" fontId="35" fillId="0" borderId="0" xfId="0" applyFont="1" applyAlignment="1">
      <alignment vertical="center"/>
    </xf>
    <xf numFmtId="0" fontId="35" fillId="0" borderId="0" xfId="0" applyFont="1"/>
    <xf numFmtId="0" fontId="36" fillId="0" borderId="0" xfId="0" applyFont="1" applyAlignment="1">
      <alignment vertical="center"/>
    </xf>
    <xf numFmtId="0" fontId="37" fillId="18" borderId="5" xfId="0" applyFont="1" applyFill="1" applyBorder="1" applyAlignment="1">
      <alignment vertical="center" wrapText="1"/>
    </xf>
    <xf numFmtId="0" fontId="38" fillId="0" borderId="6" xfId="0" applyFont="1" applyBorder="1" applyAlignment="1">
      <alignment vertical="center" wrapText="1"/>
    </xf>
    <xf numFmtId="0" fontId="37" fillId="18" borderId="6" xfId="0" applyFont="1" applyFill="1" applyBorder="1" applyAlignment="1">
      <alignment vertical="center" wrapText="1"/>
    </xf>
    <xf numFmtId="0" fontId="39" fillId="0" borderId="0" xfId="0" applyFont="1"/>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horizontal="left" vertical="center" indent="2"/>
    </xf>
    <xf numFmtId="0" fontId="48" fillId="0" borderId="0" xfId="0" applyFont="1" applyAlignment="1">
      <alignment vertical="center"/>
    </xf>
    <xf numFmtId="0" fontId="11" fillId="18" borderId="9" xfId="0" applyFont="1" applyFill="1" applyBorder="1" applyAlignment="1">
      <alignment vertical="center" wrapText="1"/>
    </xf>
    <xf numFmtId="0" fontId="11" fillId="18" borderId="10" xfId="0" applyFont="1" applyFill="1" applyBorder="1" applyAlignment="1">
      <alignment vertical="center" wrapText="1"/>
    </xf>
    <xf numFmtId="0" fontId="11" fillId="18" borderId="10" xfId="0" applyFont="1" applyFill="1" applyBorder="1" applyAlignment="1">
      <alignment horizontal="center" vertical="center" wrapText="1"/>
    </xf>
    <xf numFmtId="0" fontId="14" fillId="3" borderId="9" xfId="0" applyFont="1" applyFill="1" applyBorder="1" applyAlignment="1">
      <alignment vertical="center" wrapText="1"/>
    </xf>
    <xf numFmtId="0" fontId="14" fillId="3" borderId="10" xfId="0" applyFont="1" applyFill="1" applyBorder="1" applyAlignment="1">
      <alignment vertical="center" wrapText="1"/>
    </xf>
    <xf numFmtId="0" fontId="14" fillId="3" borderId="10" xfId="0" applyFont="1" applyFill="1" applyBorder="1" applyAlignment="1">
      <alignment horizontal="center" vertical="center" wrapText="1"/>
    </xf>
    <xf numFmtId="0" fontId="14" fillId="7" borderId="9" xfId="0" applyFont="1" applyFill="1" applyBorder="1" applyAlignment="1">
      <alignment horizontal="right" vertical="center" wrapText="1"/>
    </xf>
    <xf numFmtId="0" fontId="14" fillId="8" borderId="10" xfId="0" applyFont="1" applyFill="1" applyBorder="1" applyAlignment="1">
      <alignment vertical="center" wrapText="1"/>
    </xf>
    <xf numFmtId="0" fontId="14" fillId="8" borderId="10" xfId="0" applyFont="1" applyFill="1" applyBorder="1" applyAlignment="1">
      <alignment horizontal="center" vertical="center" wrapText="1"/>
    </xf>
    <xf numFmtId="0" fontId="1" fillId="18" borderId="1" xfId="0" applyFont="1" applyFill="1" applyBorder="1" applyAlignment="1">
      <alignment vertical="center"/>
    </xf>
    <xf numFmtId="0" fontId="3" fillId="18"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52" fillId="0" borderId="0" xfId="0" applyFont="1" applyAlignment="1">
      <alignment vertical="center"/>
    </xf>
    <xf numFmtId="0" fontId="6" fillId="18" borderId="5" xfId="0" applyFont="1" applyFill="1" applyBorder="1" applyAlignment="1">
      <alignment horizontal="right" vertical="center" wrapText="1"/>
    </xf>
    <xf numFmtId="0" fontId="53" fillId="18" borderId="6" xfId="0" applyFont="1" applyFill="1" applyBorder="1" applyAlignment="1">
      <alignment vertical="center" wrapText="1"/>
    </xf>
    <xf numFmtId="0" fontId="55" fillId="7" borderId="9" xfId="0" applyFont="1" applyFill="1" applyBorder="1" applyAlignment="1">
      <alignment vertical="center" wrapText="1"/>
    </xf>
    <xf numFmtId="0" fontId="55" fillId="6" borderId="10" xfId="0" applyFont="1" applyFill="1" applyBorder="1" applyAlignment="1">
      <alignment vertical="center" wrapText="1"/>
    </xf>
    <xf numFmtId="0" fontId="4" fillId="7" borderId="9" xfId="0" applyFont="1" applyFill="1" applyBorder="1" applyAlignment="1">
      <alignment vertical="center" wrapText="1"/>
    </xf>
    <xf numFmtId="0" fontId="50" fillId="8" borderId="10" xfId="0" applyFont="1" applyFill="1" applyBorder="1" applyAlignment="1">
      <alignment vertical="center" wrapText="1"/>
    </xf>
    <xf numFmtId="0" fontId="4" fillId="7" borderId="21" xfId="0" applyFont="1" applyFill="1" applyBorder="1" applyAlignment="1">
      <alignment vertical="center" wrapText="1"/>
    </xf>
    <xf numFmtId="0" fontId="50" fillId="8" borderId="22" xfId="0" applyFont="1" applyFill="1" applyBorder="1" applyAlignment="1">
      <alignment vertical="center" wrapText="1"/>
    </xf>
    <xf numFmtId="0" fontId="52" fillId="0" borderId="0" xfId="0" applyFont="1"/>
    <xf numFmtId="0" fontId="57" fillId="0" borderId="0" xfId="0" applyFont="1" applyAlignment="1">
      <alignment vertical="center"/>
    </xf>
    <xf numFmtId="0" fontId="58" fillId="0" borderId="0" xfId="0" applyFont="1" applyAlignment="1">
      <alignment horizontal="left" vertical="center" wrapText="1" indent="2"/>
    </xf>
    <xf numFmtId="0" fontId="58" fillId="0" borderId="0" xfId="0" applyFont="1" applyAlignment="1">
      <alignment horizontal="left" vertical="center" indent="2"/>
    </xf>
    <xf numFmtId="0" fontId="59" fillId="0" borderId="0" xfId="0" applyFont="1" applyAlignment="1">
      <alignment vertical="center"/>
    </xf>
    <xf numFmtId="14" fontId="9" fillId="0" borderId="14" xfId="0" applyNumberFormat="1" applyFont="1" applyBorder="1" applyAlignment="1">
      <alignment vertical="top" wrapText="1"/>
    </xf>
    <xf numFmtId="9" fontId="9" fillId="15" borderId="14" xfId="0" applyNumberFormat="1" applyFont="1" applyFill="1" applyBorder="1" applyAlignment="1">
      <alignment vertical="top" wrapText="1"/>
    </xf>
    <xf numFmtId="0" fontId="60" fillId="0" borderId="0" xfId="0" applyFont="1" applyAlignment="1">
      <alignment vertical="center"/>
    </xf>
    <xf numFmtId="0" fontId="61" fillId="4" borderId="4" xfId="0" applyFont="1" applyFill="1" applyBorder="1" applyAlignment="1">
      <alignment vertical="center" wrapText="1"/>
    </xf>
    <xf numFmtId="0" fontId="62" fillId="0" borderId="0" xfId="0" applyFont="1" applyAlignment="1">
      <alignment vertical="center"/>
    </xf>
    <xf numFmtId="0" fontId="45" fillId="0" borderId="0" xfId="0" applyFont="1" applyAlignment="1">
      <alignment horizontal="left" vertical="center" wrapText="1" indent="2"/>
    </xf>
    <xf numFmtId="0" fontId="63" fillId="0" borderId="0" xfId="0" applyFont="1" applyAlignment="1">
      <alignment vertical="center"/>
    </xf>
    <xf numFmtId="0" fontId="64" fillId="0" borderId="0" xfId="0" applyFont="1" applyAlignment="1">
      <alignment vertical="center"/>
    </xf>
    <xf numFmtId="0" fontId="44" fillId="0" borderId="0" xfId="0" applyFont="1" applyAlignment="1">
      <alignment horizontal="left" vertical="center" indent="2"/>
    </xf>
    <xf numFmtId="0" fontId="49" fillId="0" borderId="0" xfId="0" applyFont="1" applyAlignment="1">
      <alignment vertical="center"/>
    </xf>
    <xf numFmtId="0" fontId="44" fillId="0" borderId="0" xfId="0" applyFont="1" applyAlignment="1">
      <alignment vertical="center" wrapText="1"/>
    </xf>
    <xf numFmtId="0" fontId="63" fillId="20" borderId="23" xfId="0" applyFont="1" applyFill="1" applyBorder="1" applyAlignment="1">
      <alignment vertical="center" wrapText="1"/>
    </xf>
    <xf numFmtId="0" fontId="47" fillId="20" borderId="24" xfId="0" applyFont="1" applyFill="1" applyBorder="1" applyAlignment="1">
      <alignment vertical="center" wrapText="1"/>
    </xf>
    <xf numFmtId="0" fontId="47" fillId="20" borderId="24" xfId="0" applyFont="1" applyFill="1" applyBorder="1" applyAlignment="1">
      <alignment horizontal="left" vertical="center" wrapText="1" indent="2"/>
    </xf>
    <xf numFmtId="0" fontId="45" fillId="20" borderId="24" xfId="0" applyFont="1" applyFill="1" applyBorder="1" applyAlignment="1">
      <alignment horizontal="left" vertical="center" wrapText="1" indent="2"/>
    </xf>
    <xf numFmtId="0" fontId="47" fillId="20" borderId="25" xfId="0" applyFont="1" applyFill="1" applyBorder="1" applyAlignment="1">
      <alignment vertical="center" wrapText="1"/>
    </xf>
    <xf numFmtId="0" fontId="6" fillId="18" borderId="5" xfId="0" applyFont="1" applyFill="1" applyBorder="1" applyAlignment="1">
      <alignment vertical="top" wrapText="1"/>
    </xf>
    <xf numFmtId="0" fontId="6" fillId="18" borderId="6" xfId="0" applyFont="1" applyFill="1" applyBorder="1" applyAlignment="1">
      <alignment vertical="top" wrapText="1"/>
    </xf>
    <xf numFmtId="0" fontId="6" fillId="18" borderId="7" xfId="0" applyFont="1" applyFill="1" applyBorder="1" applyAlignment="1">
      <alignment vertical="top" wrapText="1"/>
    </xf>
    <xf numFmtId="0" fontId="6" fillId="18" borderId="8" xfId="0" applyFont="1" applyFill="1" applyBorder="1" applyAlignment="1">
      <alignment vertical="top" wrapText="1"/>
    </xf>
    <xf numFmtId="0" fontId="1" fillId="18" borderId="14" xfId="0" applyFont="1" applyFill="1" applyBorder="1"/>
    <xf numFmtId="0" fontId="2" fillId="18" borderId="14" xfId="0" applyFont="1" applyFill="1" applyBorder="1"/>
    <xf numFmtId="0" fontId="6" fillId="18" borderId="9" xfId="0" applyFont="1" applyFill="1" applyBorder="1" applyAlignment="1">
      <alignment vertical="top" wrapText="1"/>
    </xf>
    <xf numFmtId="0" fontId="6" fillId="18" borderId="10" xfId="0" applyFont="1" applyFill="1" applyBorder="1" applyAlignment="1">
      <alignment vertical="top" wrapText="1"/>
    </xf>
    <xf numFmtId="0" fontId="11" fillId="18" borderId="7" xfId="0" quotePrefix="1" applyFont="1" applyFill="1" applyBorder="1" applyAlignment="1">
      <alignment vertical="top" wrapText="1"/>
    </xf>
    <xf numFmtId="0" fontId="11" fillId="18" borderId="8" xfId="0" applyFont="1" applyFill="1" applyBorder="1" applyAlignment="1">
      <alignment vertical="top" wrapText="1"/>
    </xf>
    <xf numFmtId="0" fontId="1" fillId="11" borderId="0" xfId="0" applyFont="1" applyFill="1" applyBorder="1"/>
    <xf numFmtId="0" fontId="4" fillId="11" borderId="0" xfId="0" applyFont="1" applyFill="1" applyBorder="1"/>
    <xf numFmtId="0" fontId="2" fillId="11" borderId="0" xfId="0" applyFont="1" applyFill="1" applyBorder="1"/>
    <xf numFmtId="3" fontId="2" fillId="11" borderId="0" xfId="0" applyNumberFormat="1" applyFont="1" applyFill="1" applyBorder="1"/>
    <xf numFmtId="164" fontId="2" fillId="11" borderId="0" xfId="0" applyNumberFormat="1" applyFont="1" applyFill="1" applyBorder="1"/>
    <xf numFmtId="3" fontId="4" fillId="11" borderId="0" xfId="0" applyNumberFormat="1" applyFont="1" applyFill="1" applyBorder="1"/>
    <xf numFmtId="4" fontId="4" fillId="11" borderId="0" xfId="0" applyNumberFormat="1" applyFont="1" applyFill="1" applyBorder="1"/>
    <xf numFmtId="4" fontId="2" fillId="11" borderId="0" xfId="0" applyNumberFormat="1" applyFont="1" applyFill="1" applyBorder="1"/>
    <xf numFmtId="0" fontId="32" fillId="18" borderId="14" xfId="0" applyFont="1" applyFill="1" applyBorder="1"/>
    <xf numFmtId="0" fontId="29" fillId="0" borderId="18" xfId="0" applyFont="1" applyBorder="1" applyAlignment="1">
      <alignment vertical="top" wrapText="1"/>
    </xf>
    <xf numFmtId="0" fontId="29" fillId="0" borderId="19" xfId="0" applyFont="1" applyBorder="1" applyAlignment="1">
      <alignment vertical="top" wrapText="1"/>
    </xf>
    <xf numFmtId="0" fontId="2" fillId="3" borderId="14" xfId="0" applyFont="1" applyFill="1" applyBorder="1" applyAlignment="1">
      <alignment vertical="top" wrapText="1"/>
    </xf>
    <xf numFmtId="0" fontId="2" fillId="7" borderId="13" xfId="0" applyFont="1" applyFill="1" applyBorder="1" applyAlignment="1">
      <alignment vertical="top" wrapText="1"/>
    </xf>
    <xf numFmtId="0" fontId="2" fillId="7" borderId="11" xfId="0" applyFont="1" applyFill="1" applyBorder="1" applyAlignment="1">
      <alignment vertical="top" wrapText="1"/>
    </xf>
    <xf numFmtId="0" fontId="2" fillId="7" borderId="9" xfId="0" applyFont="1" applyFill="1" applyBorder="1" applyAlignment="1">
      <alignment vertical="top" wrapText="1"/>
    </xf>
    <xf numFmtId="0" fontId="3" fillId="6" borderId="20" xfId="0" applyFont="1" applyFill="1" applyBorder="1" applyAlignment="1">
      <alignment vertical="center"/>
    </xf>
    <xf numFmtId="0" fontId="3" fillId="6" borderId="3" xfId="0" applyFont="1" applyFill="1" applyBorder="1" applyAlignment="1">
      <alignment vertical="center"/>
    </xf>
    <xf numFmtId="0" fontId="4" fillId="4" borderId="20" xfId="0" applyFont="1" applyFill="1" applyBorder="1" applyAlignment="1">
      <alignment vertical="center" wrapText="1"/>
    </xf>
    <xf numFmtId="0" fontId="4" fillId="4" borderId="3" xfId="0" applyFont="1" applyFill="1" applyBorder="1" applyAlignment="1">
      <alignment vertical="center"/>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56" fillId="8" borderId="13" xfId="0" applyFont="1" applyFill="1" applyBorder="1" applyAlignment="1">
      <alignment vertical="center" wrapText="1"/>
    </xf>
    <xf numFmtId="0" fontId="56" fillId="8" borderId="9" xfId="0" applyFont="1" applyFill="1" applyBorder="1" applyAlignment="1">
      <alignment vertical="center" wrapText="1"/>
    </xf>
    <xf numFmtId="0" fontId="3" fillId="7" borderId="21" xfId="0" applyFont="1" applyFill="1" applyBorder="1" applyAlignment="1">
      <alignment vertical="center" wrapText="1"/>
    </xf>
    <xf numFmtId="0" fontId="56" fillId="8" borderId="21" xfId="0" applyFont="1" applyFill="1" applyBorder="1" applyAlignment="1">
      <alignment vertical="center" wrapText="1"/>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tabSelected="1" zoomScaleNormal="100" workbookViewId="0">
      <selection activeCell="C2" sqref="C2"/>
    </sheetView>
  </sheetViews>
  <sheetFormatPr defaultRowHeight="14.5"/>
  <cols>
    <col min="1" max="1" width="5.54296875" customWidth="1"/>
    <col min="2" max="2" width="32.453125" customWidth="1"/>
    <col min="3" max="3" width="48.54296875" style="129" customWidth="1"/>
  </cols>
  <sheetData>
    <row r="1" spans="1:6" ht="15" thickBot="1">
      <c r="A1" s="192"/>
      <c r="B1" s="193"/>
      <c r="C1" s="194" t="s">
        <v>0</v>
      </c>
    </row>
    <row r="2" spans="1:6" ht="15" thickBot="1">
      <c r="A2" s="1"/>
      <c r="B2" s="2" t="s">
        <v>1</v>
      </c>
      <c r="C2" s="110"/>
    </row>
    <row r="3" spans="1:6" ht="15" thickBot="1">
      <c r="A3" s="3" t="s">
        <v>2</v>
      </c>
      <c r="B3" s="4" t="s">
        <v>3</v>
      </c>
      <c r="C3" s="110"/>
      <c r="F3" s="170"/>
    </row>
    <row r="4" spans="1:6" ht="15" thickBot="1">
      <c r="A4" s="3" t="s">
        <v>4</v>
      </c>
      <c r="B4" s="4" t="s">
        <v>5</v>
      </c>
      <c r="C4" s="110"/>
      <c r="F4" s="170"/>
    </row>
    <row r="5" spans="1:6" ht="15" thickBot="1">
      <c r="A5" s="3" t="s">
        <v>6</v>
      </c>
      <c r="B5" s="4" t="s">
        <v>7</v>
      </c>
      <c r="C5" s="110"/>
      <c r="F5" s="171"/>
    </row>
    <row r="6" spans="1:6" ht="15" thickBot="1">
      <c r="A6" s="3" t="s">
        <v>8</v>
      </c>
      <c r="B6" s="185" t="s">
        <v>9</v>
      </c>
      <c r="C6" s="110"/>
      <c r="F6" s="171"/>
    </row>
    <row r="7" spans="1:6" ht="15" thickBot="1">
      <c r="A7" s="3" t="s">
        <v>10</v>
      </c>
      <c r="B7" s="4" t="s">
        <v>11</v>
      </c>
      <c r="C7" s="110"/>
    </row>
    <row r="8" spans="1:6" ht="15" thickBot="1">
      <c r="A8" s="3" t="s">
        <v>12</v>
      </c>
      <c r="B8" s="4" t="s">
        <v>14</v>
      </c>
      <c r="C8" s="172"/>
    </row>
    <row r="9" spans="1:6" ht="15" thickBot="1">
      <c r="A9" s="3" t="s">
        <v>13</v>
      </c>
      <c r="B9" s="4" t="s">
        <v>16</v>
      </c>
      <c r="C9" s="172"/>
    </row>
    <row r="10" spans="1:6" ht="15" thickBot="1">
      <c r="A10" s="3" t="s">
        <v>15</v>
      </c>
      <c r="B10" s="4" t="s">
        <v>18</v>
      </c>
      <c r="C10" s="110"/>
    </row>
    <row r="11" spans="1:6" ht="15" thickBot="1">
      <c r="A11" s="3" t="s">
        <v>17</v>
      </c>
      <c r="B11" s="4" t="s">
        <v>20</v>
      </c>
      <c r="C11" s="136"/>
    </row>
    <row r="12" spans="1:6" ht="15" thickBot="1">
      <c r="A12" s="3" t="s">
        <v>19</v>
      </c>
      <c r="B12" s="4" t="s">
        <v>22</v>
      </c>
      <c r="C12" s="110"/>
    </row>
    <row r="13" spans="1:6" ht="15" thickBot="1">
      <c r="A13" s="3" t="s">
        <v>21</v>
      </c>
      <c r="B13" s="4" t="s">
        <v>24</v>
      </c>
      <c r="C13" s="110"/>
    </row>
    <row r="14" spans="1:6" ht="20.5" thickBot="1">
      <c r="A14" s="3" t="s">
        <v>23</v>
      </c>
      <c r="B14" s="5" t="s">
        <v>370</v>
      </c>
      <c r="C14" s="110"/>
    </row>
    <row r="15" spans="1:6" ht="20.5" thickBot="1">
      <c r="A15" s="3" t="s">
        <v>25</v>
      </c>
      <c r="B15" s="5" t="s">
        <v>371</v>
      </c>
      <c r="C15" s="110"/>
    </row>
    <row r="16" spans="1:6" ht="15" thickBot="1">
      <c r="A16" s="3" t="s">
        <v>26</v>
      </c>
      <c r="B16" s="4" t="s">
        <v>28</v>
      </c>
      <c r="C16" s="110"/>
    </row>
    <row r="17" spans="1:3" ht="31.5" customHeight="1" thickBot="1">
      <c r="A17" s="3" t="s">
        <v>27</v>
      </c>
      <c r="B17" s="5" t="s">
        <v>372</v>
      </c>
      <c r="C17" s="110"/>
    </row>
    <row r="18" spans="1:3" ht="15" thickBot="1">
      <c r="A18" s="3" t="s">
        <v>29</v>
      </c>
      <c r="B18" s="4" t="s">
        <v>31</v>
      </c>
      <c r="C18" s="110"/>
    </row>
    <row r="19" spans="1:3" ht="15" thickBot="1">
      <c r="A19" s="3" t="s">
        <v>30</v>
      </c>
      <c r="B19" s="4" t="s">
        <v>33</v>
      </c>
      <c r="C19" s="110"/>
    </row>
    <row r="20" spans="1:3" ht="15" thickBot="1">
      <c r="A20" s="3" t="s">
        <v>32</v>
      </c>
      <c r="B20" s="4" t="s">
        <v>35</v>
      </c>
      <c r="C20" s="110"/>
    </row>
    <row r="21" spans="1:3" ht="15" thickBot="1">
      <c r="A21" s="3" t="s">
        <v>34</v>
      </c>
      <c r="B21" s="4" t="s">
        <v>52</v>
      </c>
      <c r="C21" s="110"/>
    </row>
    <row r="22" spans="1:3" ht="15" thickBot="1">
      <c r="A22" s="107" t="s">
        <v>36</v>
      </c>
      <c r="B22" s="108" t="s">
        <v>283</v>
      </c>
      <c r="C22" s="110"/>
    </row>
    <row r="23" spans="1:3" ht="15" thickBot="1">
      <c r="A23" s="195"/>
      <c r="B23" s="196" t="s">
        <v>37</v>
      </c>
      <c r="C23" s="197" t="s">
        <v>38</v>
      </c>
    </row>
    <row r="24" spans="1:3" ht="15" thickBot="1">
      <c r="A24" s="3" t="s">
        <v>39</v>
      </c>
      <c r="B24" s="4" t="s">
        <v>40</v>
      </c>
      <c r="C24" s="110"/>
    </row>
    <row r="25" spans="1:3" ht="15" thickBot="1">
      <c r="A25" s="3" t="s">
        <v>41</v>
      </c>
      <c r="B25" s="4" t="s">
        <v>332</v>
      </c>
      <c r="C25" s="110"/>
    </row>
    <row r="26" spans="1:3" ht="15" thickBot="1">
      <c r="A26" s="3" t="s">
        <v>42</v>
      </c>
      <c r="B26" s="4" t="s">
        <v>333</v>
      </c>
      <c r="C26" s="110"/>
    </row>
    <row r="27" spans="1:3" ht="15" thickBot="1">
      <c r="A27" s="3" t="s">
        <v>43</v>
      </c>
      <c r="B27" s="4" t="s">
        <v>266</v>
      </c>
      <c r="C27" s="137"/>
    </row>
    <row r="28" spans="1:3" ht="15" thickBot="1">
      <c r="A28" s="3" t="s">
        <v>44</v>
      </c>
      <c r="B28" s="4" t="s">
        <v>263</v>
      </c>
      <c r="C28" s="110"/>
    </row>
    <row r="29" spans="1:3" ht="15" thickBot="1">
      <c r="A29" s="3" t="s">
        <v>45</v>
      </c>
      <c r="B29" s="4" t="s">
        <v>334</v>
      </c>
      <c r="C29" s="137"/>
    </row>
    <row r="30" spans="1:3" ht="15" thickBot="1">
      <c r="A30" s="3" t="s">
        <v>46</v>
      </c>
      <c r="B30" s="4" t="s">
        <v>335</v>
      </c>
      <c r="C30" s="137"/>
    </row>
    <row r="31" spans="1:3" ht="15" thickBot="1">
      <c r="A31" s="3" t="s">
        <v>47</v>
      </c>
      <c r="B31" s="4" t="s">
        <v>264</v>
      </c>
      <c r="C31" s="110"/>
    </row>
    <row r="32" spans="1:3" ht="15" thickBot="1">
      <c r="A32" s="3" t="s">
        <v>49</v>
      </c>
      <c r="B32" s="4" t="s">
        <v>265</v>
      </c>
      <c r="C32" s="172"/>
    </row>
    <row r="33" spans="1:3" ht="15" thickBot="1">
      <c r="A33" s="3" t="s">
        <v>50</v>
      </c>
      <c r="B33" s="4" t="s">
        <v>48</v>
      </c>
      <c r="C33" s="110"/>
    </row>
    <row r="34" spans="1:3" ht="15" thickBot="1">
      <c r="A34" s="3" t="s">
        <v>51</v>
      </c>
      <c r="B34" s="4" t="s">
        <v>373</v>
      </c>
      <c r="C34" s="110"/>
    </row>
    <row r="35" spans="1:3" ht="15" thickBot="1">
      <c r="A35" s="3" t="s">
        <v>336</v>
      </c>
      <c r="B35" s="4" t="s">
        <v>374</v>
      </c>
      <c r="C35" s="110"/>
    </row>
    <row r="36" spans="1:3" ht="20.5" thickBot="1">
      <c r="A36" s="3" t="s">
        <v>375</v>
      </c>
      <c r="B36" s="5" t="s">
        <v>262</v>
      </c>
      <c r="C36" s="109"/>
    </row>
  </sheetData>
  <customSheetViews>
    <customSheetView guid="{BD3BB644-FD58-43C6-8156-1BD0BBDEEE88}">
      <selection activeCell="A23" sqref="A23:C23"/>
      <pageMargins left="0.7" right="0.7" top="0.75" bottom="0.75" header="0.3" footer="0.3"/>
      <pageSetup paperSize="9" orientation="portrait" r:id="rId1"/>
      <headerFooter>
        <oddHeader>&amp;CA.Virksomhedsdata</oddHeader>
        <oddFooter>Side &amp;P af &amp;N</oddFooter>
      </headerFooter>
    </customSheetView>
    <customSheetView guid="{A1D9BC16-97D5-4B07-B3B4-7722A1CAE2B0}" topLeftCell="A16">
      <selection activeCell="A23" sqref="A23:C23"/>
      <pageMargins left="0.7" right="0.7" top="0.75" bottom="0.75" header="0.3" footer="0.3"/>
      <pageSetup paperSize="9" orientation="portrait" r:id="rId2"/>
      <headerFooter>
        <oddHeader>&amp;CA.Virksomhedsdata</oddHeader>
        <oddFooter>Side &amp;P af &amp;N</oddFooter>
      </headerFooter>
    </customSheetView>
    <customSheetView guid="{507F482F-13C0-4805-AED4-AEDBC347912B}">
      <selection activeCell="A23" sqref="A23:C23"/>
      <pageMargins left="0.7" right="0.7" top="0.75" bottom="0.75" header="0.3" footer="0.3"/>
      <pageSetup paperSize="9" orientation="portrait" r:id="rId3"/>
      <headerFooter>
        <oddHeader>&amp;CA.Virksomhedsdata</oddHeader>
        <oddFooter>Side &amp;P af &amp;N</oddFooter>
      </headerFooter>
    </customSheetView>
  </customSheetViews>
  <pageMargins left="0.7" right="0.7" top="0.75" bottom="0.75" header="0.3" footer="0.3"/>
  <pageSetup paperSize="9" orientation="portrait" r:id="rId4"/>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4276-913A-48BA-8E85-CA761E3972D5}">
  <sheetPr>
    <tabColor rgb="FF0070C0"/>
  </sheetPr>
  <dimension ref="A1:E170"/>
  <sheetViews>
    <sheetView workbookViewId="0">
      <selection activeCell="B167" sqref="A167:B167"/>
    </sheetView>
  </sheetViews>
  <sheetFormatPr defaultColWidth="9.1796875" defaultRowHeight="10"/>
  <cols>
    <col min="1" max="1" width="13.1796875" style="6" customWidth="1"/>
    <col min="2" max="2" width="17.1796875" style="6" customWidth="1"/>
    <col min="3" max="3" width="20.1796875" style="6" customWidth="1"/>
    <col min="4" max="4" width="16.81640625" style="6" customWidth="1"/>
    <col min="5" max="5" width="19.1796875" style="6" customWidth="1"/>
    <col min="6" max="16384" width="9.1796875" style="6"/>
  </cols>
  <sheetData>
    <row r="1" spans="1:4" ht="10.5" thickBot="1">
      <c r="A1" s="302" t="s">
        <v>97</v>
      </c>
      <c r="B1" s="139" t="s">
        <v>98</v>
      </c>
      <c r="C1" s="303" t="s">
        <v>99</v>
      </c>
      <c r="D1" s="139" t="s">
        <v>98</v>
      </c>
    </row>
    <row r="2" spans="1:4">
      <c r="A2" s="13"/>
    </row>
    <row r="3" spans="1:4" ht="10.5" thickBot="1">
      <c r="A3" s="13" t="s">
        <v>100</v>
      </c>
    </row>
    <row r="4" spans="1:4" ht="10.5" thickBot="1">
      <c r="A4" s="304"/>
      <c r="B4" s="305" t="s">
        <v>101</v>
      </c>
      <c r="C4" s="305" t="s">
        <v>102</v>
      </c>
      <c r="D4" s="305" t="s">
        <v>103</v>
      </c>
    </row>
    <row r="5" spans="1:4" ht="10.5" thickBot="1">
      <c r="A5" s="141">
        <v>0</v>
      </c>
      <c r="B5" s="142" t="s">
        <v>104</v>
      </c>
      <c r="C5" s="142" t="s">
        <v>105</v>
      </c>
      <c r="D5" s="142" t="s">
        <v>106</v>
      </c>
    </row>
    <row r="6" spans="1:4" ht="10.5" thickBot="1">
      <c r="A6" s="233">
        <v>1</v>
      </c>
      <c r="B6" s="183" t="s">
        <v>98</v>
      </c>
      <c r="C6" s="145" t="s">
        <v>98</v>
      </c>
      <c r="D6" s="145" t="s">
        <v>98</v>
      </c>
    </row>
    <row r="7" spans="1:4" ht="10.5" thickBot="1">
      <c r="A7" s="233">
        <v>2</v>
      </c>
      <c r="B7" s="144" t="s">
        <v>98</v>
      </c>
      <c r="C7" s="145" t="s">
        <v>98</v>
      </c>
      <c r="D7" s="145" t="s">
        <v>98</v>
      </c>
    </row>
    <row r="8" spans="1:4" ht="10.5" thickBot="1">
      <c r="A8" s="233">
        <v>3</v>
      </c>
      <c r="B8" s="144" t="s">
        <v>98</v>
      </c>
      <c r="C8" s="145" t="s">
        <v>98</v>
      </c>
      <c r="D8" s="145" t="s">
        <v>98</v>
      </c>
    </row>
    <row r="9" spans="1:4" ht="10.5" thickBot="1">
      <c r="A9" s="233">
        <v>4</v>
      </c>
      <c r="B9" s="144" t="s">
        <v>98</v>
      </c>
      <c r="C9" s="145" t="s">
        <v>98</v>
      </c>
      <c r="D9" s="145" t="s">
        <v>98</v>
      </c>
    </row>
    <row r="10" spans="1:4" ht="10.5" thickBot="1">
      <c r="A10" s="233">
        <v>5</v>
      </c>
      <c r="B10" s="145" t="s">
        <v>98</v>
      </c>
      <c r="C10" s="145" t="s">
        <v>98</v>
      </c>
      <c r="D10" s="145" t="s">
        <v>98</v>
      </c>
    </row>
    <row r="11" spans="1:4" ht="10.5" thickBot="1">
      <c r="A11" s="233">
        <v>6</v>
      </c>
      <c r="B11" s="145" t="s">
        <v>98</v>
      </c>
      <c r="C11" s="145" t="s">
        <v>98</v>
      </c>
      <c r="D11" s="145" t="s">
        <v>98</v>
      </c>
    </row>
    <row r="12" spans="1:4" ht="10.5" thickBot="1">
      <c r="A12" s="233">
        <v>7</v>
      </c>
      <c r="B12" s="145" t="s">
        <v>98</v>
      </c>
      <c r="C12" s="145" t="s">
        <v>98</v>
      </c>
      <c r="D12" s="145" t="s">
        <v>98</v>
      </c>
    </row>
    <row r="13" spans="1:4" ht="10.5" thickBot="1">
      <c r="A13" s="233">
        <v>8</v>
      </c>
      <c r="B13" s="145" t="s">
        <v>98</v>
      </c>
      <c r="C13" s="145" t="s">
        <v>98</v>
      </c>
      <c r="D13" s="145" t="s">
        <v>98</v>
      </c>
    </row>
    <row r="14" spans="1:4" ht="10.5" thickBot="1">
      <c r="A14" s="233">
        <v>9</v>
      </c>
      <c r="B14" s="145" t="s">
        <v>98</v>
      </c>
      <c r="C14" s="145" t="s">
        <v>98</v>
      </c>
      <c r="D14" s="145" t="s">
        <v>98</v>
      </c>
    </row>
    <row r="15" spans="1:4" ht="10.5" thickBot="1">
      <c r="A15" s="233">
        <v>10</v>
      </c>
      <c r="B15" s="145" t="s">
        <v>98</v>
      </c>
      <c r="C15" s="145" t="s">
        <v>98</v>
      </c>
      <c r="D15" s="145" t="s">
        <v>98</v>
      </c>
    </row>
    <row r="16" spans="1:4" ht="10.5" thickBot="1">
      <c r="A16" s="233">
        <v>11</v>
      </c>
      <c r="B16" s="145" t="s">
        <v>98</v>
      </c>
      <c r="C16" s="145" t="s">
        <v>98</v>
      </c>
      <c r="D16" s="145" t="s">
        <v>98</v>
      </c>
    </row>
    <row r="17" spans="1:4" ht="10.5" thickBot="1">
      <c r="A17" s="233">
        <v>12</v>
      </c>
      <c r="B17" s="145" t="s">
        <v>98</v>
      </c>
      <c r="C17" s="145" t="s">
        <v>98</v>
      </c>
      <c r="D17" s="145" t="s">
        <v>98</v>
      </c>
    </row>
    <row r="18" spans="1:4" ht="10.5" thickBot="1">
      <c r="A18" s="233">
        <v>13</v>
      </c>
      <c r="B18" s="145" t="s">
        <v>98</v>
      </c>
      <c r="C18" s="145" t="s">
        <v>98</v>
      </c>
      <c r="D18" s="145" t="s">
        <v>98</v>
      </c>
    </row>
    <row r="19" spans="1:4" ht="10.5" thickBot="1">
      <c r="A19" s="233">
        <v>14</v>
      </c>
      <c r="B19" s="145" t="s">
        <v>98</v>
      </c>
      <c r="C19" s="145" t="s">
        <v>98</v>
      </c>
      <c r="D19" s="145" t="s">
        <v>98</v>
      </c>
    </row>
    <row r="20" spans="1:4" ht="10.5" thickBot="1">
      <c r="A20" s="233">
        <v>15</v>
      </c>
      <c r="B20" s="145" t="s">
        <v>98</v>
      </c>
      <c r="C20" s="145" t="s">
        <v>98</v>
      </c>
      <c r="D20" s="145" t="s">
        <v>98</v>
      </c>
    </row>
    <row r="22" spans="1:4" ht="10.5" thickBot="1">
      <c r="A22" s="13" t="s">
        <v>107</v>
      </c>
    </row>
    <row r="23" spans="1:4" ht="10.5" thickBot="1">
      <c r="A23" s="304"/>
      <c r="B23" s="305" t="s">
        <v>101</v>
      </c>
      <c r="C23" s="305" t="s">
        <v>102</v>
      </c>
      <c r="D23" s="305" t="s">
        <v>103</v>
      </c>
    </row>
    <row r="24" spans="1:4" ht="10.5" thickBot="1">
      <c r="A24" s="146">
        <v>0</v>
      </c>
      <c r="B24" s="147" t="s">
        <v>108</v>
      </c>
      <c r="C24" s="147" t="s">
        <v>109</v>
      </c>
      <c r="D24" s="147" t="s">
        <v>110</v>
      </c>
    </row>
    <row r="25" spans="1:4" ht="10.5" thickBot="1">
      <c r="A25" s="233">
        <v>1</v>
      </c>
      <c r="B25" s="144" t="s">
        <v>98</v>
      </c>
      <c r="C25" s="145" t="s">
        <v>98</v>
      </c>
      <c r="D25" s="145" t="s">
        <v>98</v>
      </c>
    </row>
    <row r="26" spans="1:4" ht="10.5" thickBot="1">
      <c r="A26" s="233">
        <v>2</v>
      </c>
      <c r="B26" s="144" t="s">
        <v>98</v>
      </c>
      <c r="C26" s="145" t="s">
        <v>98</v>
      </c>
      <c r="D26" s="145" t="s">
        <v>98</v>
      </c>
    </row>
    <row r="27" spans="1:4" ht="10.5" thickBot="1">
      <c r="A27" s="233">
        <v>3</v>
      </c>
      <c r="B27" s="144" t="s">
        <v>98</v>
      </c>
      <c r="C27" s="145" t="s">
        <v>98</v>
      </c>
      <c r="D27" s="145" t="s">
        <v>98</v>
      </c>
    </row>
    <row r="28" spans="1:4" ht="10.5" thickBot="1">
      <c r="A28" s="233">
        <v>4</v>
      </c>
      <c r="B28" s="144" t="s">
        <v>98</v>
      </c>
      <c r="C28" s="145" t="s">
        <v>98</v>
      </c>
      <c r="D28" s="145" t="s">
        <v>98</v>
      </c>
    </row>
    <row r="29" spans="1:4" ht="10.5" thickBot="1">
      <c r="A29" s="233">
        <v>5</v>
      </c>
      <c r="B29" s="145" t="s">
        <v>98</v>
      </c>
      <c r="C29" s="145" t="s">
        <v>98</v>
      </c>
      <c r="D29" s="145" t="s">
        <v>98</v>
      </c>
    </row>
    <row r="30" spans="1:4" ht="10.5" thickBot="1">
      <c r="A30" s="233">
        <v>6</v>
      </c>
      <c r="B30" s="145" t="s">
        <v>98</v>
      </c>
      <c r="C30" s="145" t="s">
        <v>98</v>
      </c>
      <c r="D30" s="145" t="s">
        <v>98</v>
      </c>
    </row>
    <row r="31" spans="1:4" ht="10.5" thickBot="1">
      <c r="A31" s="233">
        <v>7</v>
      </c>
      <c r="B31" s="145" t="s">
        <v>98</v>
      </c>
      <c r="C31" s="145" t="s">
        <v>98</v>
      </c>
      <c r="D31" s="145" t="s">
        <v>98</v>
      </c>
    </row>
    <row r="32" spans="1:4" ht="10.5" thickBot="1">
      <c r="A32" s="233">
        <v>8</v>
      </c>
      <c r="B32" s="145" t="s">
        <v>98</v>
      </c>
      <c r="C32" s="145" t="s">
        <v>98</v>
      </c>
      <c r="D32" s="145" t="s">
        <v>98</v>
      </c>
    </row>
    <row r="33" spans="1:4" ht="10.5" thickBot="1">
      <c r="A33" s="233">
        <v>9</v>
      </c>
      <c r="B33" s="145" t="s">
        <v>98</v>
      </c>
      <c r="C33" s="145" t="s">
        <v>98</v>
      </c>
      <c r="D33" s="145" t="s">
        <v>98</v>
      </c>
    </row>
    <row r="34" spans="1:4" ht="10.5" thickBot="1">
      <c r="A34" s="233">
        <v>10</v>
      </c>
      <c r="B34" s="145" t="s">
        <v>98</v>
      </c>
      <c r="C34" s="145" t="s">
        <v>98</v>
      </c>
      <c r="D34" s="145" t="s">
        <v>98</v>
      </c>
    </row>
    <row r="35" spans="1:4" ht="10.5" thickBot="1">
      <c r="A35" s="233">
        <v>11</v>
      </c>
      <c r="B35" s="145" t="s">
        <v>98</v>
      </c>
      <c r="C35" s="145" t="s">
        <v>98</v>
      </c>
      <c r="D35" s="145" t="s">
        <v>98</v>
      </c>
    </row>
    <row r="36" spans="1:4" ht="10.5" thickBot="1">
      <c r="A36" s="233">
        <v>12</v>
      </c>
      <c r="B36" s="145" t="s">
        <v>98</v>
      </c>
      <c r="C36" s="145" t="s">
        <v>98</v>
      </c>
      <c r="D36" s="145" t="s">
        <v>98</v>
      </c>
    </row>
    <row r="37" spans="1:4" ht="10.5" thickBot="1">
      <c r="A37" s="233">
        <v>13</v>
      </c>
      <c r="B37" s="145" t="s">
        <v>98</v>
      </c>
      <c r="C37" s="145" t="s">
        <v>98</v>
      </c>
      <c r="D37" s="145" t="s">
        <v>98</v>
      </c>
    </row>
    <row r="38" spans="1:4" ht="10.5" thickBot="1">
      <c r="A38" s="233">
        <v>14</v>
      </c>
      <c r="B38" s="145" t="s">
        <v>98</v>
      </c>
      <c r="C38" s="145" t="s">
        <v>98</v>
      </c>
      <c r="D38" s="145" t="s">
        <v>98</v>
      </c>
    </row>
    <row r="39" spans="1:4" ht="10.5" thickBot="1">
      <c r="A39" s="233">
        <v>15</v>
      </c>
      <c r="B39" s="145" t="s">
        <v>98</v>
      </c>
      <c r="C39" s="145" t="s">
        <v>98</v>
      </c>
      <c r="D39" s="145" t="s">
        <v>98</v>
      </c>
    </row>
    <row r="40" spans="1:4" ht="10.5" thickBot="1">
      <c r="A40" s="233">
        <v>16</v>
      </c>
      <c r="B40" s="145" t="s">
        <v>98</v>
      </c>
      <c r="C40" s="145" t="s">
        <v>98</v>
      </c>
      <c r="D40" s="145" t="s">
        <v>98</v>
      </c>
    </row>
    <row r="41" spans="1:4" ht="10.5" thickBot="1">
      <c r="A41" s="233">
        <v>17</v>
      </c>
      <c r="B41" s="145" t="s">
        <v>98</v>
      </c>
      <c r="C41" s="145" t="s">
        <v>98</v>
      </c>
      <c r="D41" s="145" t="s">
        <v>98</v>
      </c>
    </row>
    <row r="42" spans="1:4" ht="10.5" thickBot="1">
      <c r="A42" s="233">
        <v>18</v>
      </c>
      <c r="B42" s="145" t="s">
        <v>98</v>
      </c>
      <c r="C42" s="145" t="s">
        <v>98</v>
      </c>
      <c r="D42" s="145" t="s">
        <v>98</v>
      </c>
    </row>
    <row r="43" spans="1:4" ht="10.5" thickBot="1">
      <c r="A43" s="233">
        <v>19</v>
      </c>
      <c r="B43" s="145" t="s">
        <v>98</v>
      </c>
      <c r="C43" s="145" t="s">
        <v>98</v>
      </c>
      <c r="D43" s="145" t="s">
        <v>98</v>
      </c>
    </row>
    <row r="44" spans="1:4" ht="10.5" thickBot="1">
      <c r="A44" s="233">
        <v>20</v>
      </c>
      <c r="B44" s="145" t="s">
        <v>98</v>
      </c>
      <c r="C44" s="145" t="s">
        <v>98</v>
      </c>
      <c r="D44" s="145" t="s">
        <v>98</v>
      </c>
    </row>
    <row r="45" spans="1:4">
      <c r="A45" s="13"/>
    </row>
    <row r="47" spans="1:4">
      <c r="A47" s="13" t="s">
        <v>111</v>
      </c>
    </row>
    <row r="48" spans="1:4" ht="10.5" thickBot="1"/>
    <row r="49" spans="1:5" ht="10.5" thickBot="1">
      <c r="A49" s="304"/>
      <c r="B49" s="305" t="s">
        <v>112</v>
      </c>
      <c r="C49" s="305" t="s">
        <v>113</v>
      </c>
      <c r="D49" s="305" t="s">
        <v>114</v>
      </c>
      <c r="E49" s="305" t="s">
        <v>115</v>
      </c>
    </row>
    <row r="50" spans="1:5" ht="50.5" thickBot="1">
      <c r="A50" s="148">
        <v>0</v>
      </c>
      <c r="B50" s="149">
        <v>39726</v>
      </c>
      <c r="C50" s="150" t="s">
        <v>116</v>
      </c>
      <c r="D50" s="150" t="s">
        <v>117</v>
      </c>
      <c r="E50" s="150" t="s">
        <v>118</v>
      </c>
    </row>
    <row r="51" spans="1:5" ht="10.5" thickBot="1">
      <c r="A51" s="233">
        <v>1</v>
      </c>
      <c r="B51" s="144" t="s">
        <v>98</v>
      </c>
      <c r="C51" s="145" t="s">
        <v>98</v>
      </c>
      <c r="D51" s="145" t="s">
        <v>98</v>
      </c>
      <c r="E51" s="145" t="s">
        <v>98</v>
      </c>
    </row>
    <row r="52" spans="1:5" ht="10.5" thickBot="1">
      <c r="A52" s="233">
        <v>2</v>
      </c>
      <c r="B52" s="144" t="s">
        <v>98</v>
      </c>
      <c r="C52" s="145" t="s">
        <v>98</v>
      </c>
      <c r="D52" s="145" t="s">
        <v>98</v>
      </c>
      <c r="E52" s="145" t="s">
        <v>98</v>
      </c>
    </row>
    <row r="53" spans="1:5" ht="10.5" thickBot="1">
      <c r="A53" s="233">
        <v>3</v>
      </c>
      <c r="B53" s="144" t="s">
        <v>98</v>
      </c>
      <c r="C53" s="145" t="s">
        <v>98</v>
      </c>
      <c r="D53" s="145" t="s">
        <v>98</v>
      </c>
      <c r="E53" s="145" t="s">
        <v>98</v>
      </c>
    </row>
    <row r="54" spans="1:5" ht="10.5" thickBot="1">
      <c r="A54" s="233">
        <v>4</v>
      </c>
      <c r="B54" s="144" t="s">
        <v>98</v>
      </c>
      <c r="C54" s="145" t="s">
        <v>98</v>
      </c>
      <c r="D54" s="145" t="s">
        <v>98</v>
      </c>
      <c r="E54" s="145" t="s">
        <v>98</v>
      </c>
    </row>
    <row r="55" spans="1:5" ht="10.5" thickBot="1">
      <c r="A55" s="233">
        <v>5</v>
      </c>
      <c r="B55" s="145" t="s">
        <v>98</v>
      </c>
      <c r="C55" s="145" t="s">
        <v>98</v>
      </c>
      <c r="D55" s="145" t="s">
        <v>98</v>
      </c>
      <c r="E55" s="145" t="s">
        <v>98</v>
      </c>
    </row>
    <row r="56" spans="1:5" ht="10.5" thickBot="1">
      <c r="A56" s="233">
        <v>6</v>
      </c>
      <c r="B56" s="145" t="s">
        <v>98</v>
      </c>
      <c r="C56" s="145" t="s">
        <v>98</v>
      </c>
      <c r="D56" s="145" t="s">
        <v>98</v>
      </c>
      <c r="E56" s="145" t="s">
        <v>98</v>
      </c>
    </row>
    <row r="57" spans="1:5" ht="10.5" thickBot="1">
      <c r="A57" s="233">
        <v>7</v>
      </c>
      <c r="B57" s="145" t="s">
        <v>98</v>
      </c>
      <c r="C57" s="145" t="s">
        <v>98</v>
      </c>
      <c r="D57" s="145" t="s">
        <v>98</v>
      </c>
      <c r="E57" s="145" t="s">
        <v>98</v>
      </c>
    </row>
    <row r="58" spans="1:5" ht="10.5" thickBot="1">
      <c r="A58" s="233">
        <v>8</v>
      </c>
      <c r="B58" s="145" t="s">
        <v>98</v>
      </c>
      <c r="C58" s="145" t="s">
        <v>98</v>
      </c>
      <c r="D58" s="145" t="s">
        <v>98</v>
      </c>
      <c r="E58" s="145" t="s">
        <v>98</v>
      </c>
    </row>
    <row r="59" spans="1:5" ht="10.5" thickBot="1">
      <c r="A59" s="233">
        <v>9</v>
      </c>
      <c r="B59" s="145" t="s">
        <v>98</v>
      </c>
      <c r="C59" s="145" t="s">
        <v>98</v>
      </c>
      <c r="D59" s="145" t="s">
        <v>98</v>
      </c>
      <c r="E59" s="145" t="s">
        <v>98</v>
      </c>
    </row>
    <row r="60" spans="1:5" ht="10.5" thickBot="1">
      <c r="A60" s="233">
        <v>10</v>
      </c>
      <c r="B60" s="145" t="s">
        <v>98</v>
      </c>
      <c r="C60" s="145" t="s">
        <v>98</v>
      </c>
      <c r="D60" s="145" t="s">
        <v>98</v>
      </c>
      <c r="E60" s="145" t="s">
        <v>98</v>
      </c>
    </row>
    <row r="61" spans="1:5" ht="10.5" thickBot="1">
      <c r="A61" s="233">
        <v>11</v>
      </c>
      <c r="B61" s="145" t="s">
        <v>98</v>
      </c>
      <c r="C61" s="145" t="s">
        <v>98</v>
      </c>
      <c r="D61" s="145" t="s">
        <v>98</v>
      </c>
      <c r="E61" s="145" t="s">
        <v>98</v>
      </c>
    </row>
    <row r="62" spans="1:5" ht="10.5" thickBot="1">
      <c r="A62" s="233">
        <v>12</v>
      </c>
      <c r="B62" s="145" t="s">
        <v>98</v>
      </c>
      <c r="C62" s="145" t="s">
        <v>98</v>
      </c>
      <c r="D62" s="145" t="s">
        <v>98</v>
      </c>
      <c r="E62" s="145" t="s">
        <v>98</v>
      </c>
    </row>
    <row r="63" spans="1:5" ht="10.5" thickBot="1">
      <c r="A63" s="233">
        <v>13</v>
      </c>
      <c r="B63" s="145" t="s">
        <v>98</v>
      </c>
      <c r="C63" s="145" t="s">
        <v>98</v>
      </c>
      <c r="D63" s="145" t="s">
        <v>98</v>
      </c>
      <c r="E63" s="145" t="s">
        <v>98</v>
      </c>
    </row>
    <row r="64" spans="1:5" ht="10.5" thickBot="1">
      <c r="A64" s="233">
        <v>14</v>
      </c>
      <c r="B64" s="145" t="s">
        <v>98</v>
      </c>
      <c r="C64" s="145" t="s">
        <v>98</v>
      </c>
      <c r="D64" s="145" t="s">
        <v>98</v>
      </c>
      <c r="E64" s="145" t="s">
        <v>98</v>
      </c>
    </row>
    <row r="65" spans="1:5" ht="10.5" thickBot="1">
      <c r="A65" s="233">
        <v>15</v>
      </c>
      <c r="B65" s="145" t="s">
        <v>98</v>
      </c>
      <c r="C65" s="145" t="s">
        <v>98</v>
      </c>
      <c r="D65" s="145" t="s">
        <v>98</v>
      </c>
      <c r="E65" s="145" t="s">
        <v>98</v>
      </c>
    </row>
    <row r="66" spans="1:5">
      <c r="A66" s="13"/>
    </row>
    <row r="67" spans="1:5">
      <c r="A67" s="13" t="s">
        <v>119</v>
      </c>
    </row>
    <row r="68" spans="1:5" ht="10.5" thickBot="1">
      <c r="A68" s="13"/>
    </row>
    <row r="69" spans="1:5" ht="10.5" thickBot="1">
      <c r="A69" s="302"/>
      <c r="B69" s="303"/>
    </row>
    <row r="70" spans="1:5">
      <c r="A70" s="324"/>
      <c r="B70" s="151"/>
    </row>
    <row r="71" spans="1:5">
      <c r="A71" s="325"/>
      <c r="B71" s="151" t="s">
        <v>98</v>
      </c>
    </row>
    <row r="72" spans="1:5" ht="10.5" thickBot="1">
      <c r="A72" s="326"/>
      <c r="B72" s="144"/>
    </row>
    <row r="73" spans="1:5">
      <c r="A73" s="13"/>
    </row>
    <row r="74" spans="1:5">
      <c r="A74" s="13" t="s">
        <v>120</v>
      </c>
    </row>
    <row r="76" spans="1:5" ht="10.5" thickBot="1">
      <c r="A76" s="13" t="s">
        <v>121</v>
      </c>
    </row>
    <row r="77" spans="1:5" ht="20.5" thickBot="1">
      <c r="A77" s="152">
        <v>1</v>
      </c>
      <c r="B77" s="139" t="s">
        <v>122</v>
      </c>
      <c r="C77" s="139" t="s">
        <v>123</v>
      </c>
    </row>
    <row r="78" spans="1:5" ht="20.5" thickBot="1">
      <c r="A78" s="153">
        <v>2</v>
      </c>
      <c r="B78" s="145" t="s">
        <v>124</v>
      </c>
      <c r="C78" s="145" t="s">
        <v>125</v>
      </c>
    </row>
    <row r="79" spans="1:5" ht="20.5" thickBot="1">
      <c r="A79" s="153">
        <v>3</v>
      </c>
      <c r="B79" s="145" t="s">
        <v>126</v>
      </c>
      <c r="C79" s="145" t="s">
        <v>127</v>
      </c>
    </row>
    <row r="80" spans="1:5" ht="40.5" thickBot="1">
      <c r="A80" s="153">
        <v>4</v>
      </c>
      <c r="B80" s="145" t="s">
        <v>128</v>
      </c>
      <c r="C80" s="145" t="s">
        <v>129</v>
      </c>
    </row>
    <row r="81" spans="1:4" ht="10.5" thickBot="1"/>
    <row r="82" spans="1:4" ht="10.5" thickBot="1">
      <c r="A82" s="304"/>
      <c r="B82" s="305" t="s">
        <v>130</v>
      </c>
      <c r="C82" s="305" t="s">
        <v>131</v>
      </c>
      <c r="D82" s="305" t="s">
        <v>132</v>
      </c>
    </row>
    <row r="83" spans="1:4" ht="20.5" thickBot="1">
      <c r="A83" s="148">
        <v>0</v>
      </c>
      <c r="B83" s="150" t="s">
        <v>133</v>
      </c>
      <c r="C83" s="150" t="s">
        <v>134</v>
      </c>
      <c r="D83" s="150">
        <v>1</v>
      </c>
    </row>
    <row r="84" spans="1:4" ht="10.5" thickBot="1">
      <c r="A84" s="233">
        <v>1</v>
      </c>
      <c r="B84" s="144" t="s">
        <v>98</v>
      </c>
      <c r="C84" s="145" t="s">
        <v>98</v>
      </c>
      <c r="D84" s="145" t="s">
        <v>98</v>
      </c>
    </row>
    <row r="85" spans="1:4" ht="10.5" thickBot="1">
      <c r="A85" s="233">
        <v>2</v>
      </c>
      <c r="B85" s="144" t="s">
        <v>98</v>
      </c>
      <c r="C85" s="145" t="s">
        <v>98</v>
      </c>
      <c r="D85" s="145" t="s">
        <v>98</v>
      </c>
    </row>
    <row r="86" spans="1:4" ht="10.5" thickBot="1">
      <c r="A86" s="233">
        <v>3</v>
      </c>
      <c r="B86" s="144" t="s">
        <v>98</v>
      </c>
      <c r="C86" s="145" t="s">
        <v>98</v>
      </c>
      <c r="D86" s="145" t="s">
        <v>98</v>
      </c>
    </row>
    <row r="87" spans="1:4" ht="10.5" thickBot="1">
      <c r="A87" s="233">
        <v>4</v>
      </c>
      <c r="B87" s="144" t="s">
        <v>98</v>
      </c>
      <c r="C87" s="145" t="s">
        <v>98</v>
      </c>
      <c r="D87" s="145" t="s">
        <v>98</v>
      </c>
    </row>
    <row r="88" spans="1:4" ht="10.5" thickBot="1">
      <c r="A88" s="233">
        <v>5</v>
      </c>
      <c r="B88" s="145" t="s">
        <v>98</v>
      </c>
      <c r="C88" s="145" t="s">
        <v>98</v>
      </c>
      <c r="D88" s="145" t="s">
        <v>98</v>
      </c>
    </row>
    <row r="89" spans="1:4" ht="10.5" thickBot="1">
      <c r="A89" s="233">
        <v>6</v>
      </c>
      <c r="B89" s="145" t="s">
        <v>98</v>
      </c>
      <c r="C89" s="145" t="s">
        <v>98</v>
      </c>
      <c r="D89" s="145" t="s">
        <v>98</v>
      </c>
    </row>
    <row r="90" spans="1:4" ht="10.5" thickBot="1">
      <c r="A90" s="233">
        <v>7</v>
      </c>
      <c r="B90" s="145" t="s">
        <v>98</v>
      </c>
      <c r="C90" s="145" t="s">
        <v>98</v>
      </c>
      <c r="D90" s="145" t="s">
        <v>98</v>
      </c>
    </row>
    <row r="91" spans="1:4" ht="10.5" thickBot="1">
      <c r="A91" s="233">
        <v>8</v>
      </c>
      <c r="B91" s="145" t="s">
        <v>98</v>
      </c>
      <c r="C91" s="145" t="s">
        <v>98</v>
      </c>
      <c r="D91" s="145" t="s">
        <v>98</v>
      </c>
    </row>
    <row r="92" spans="1:4" ht="10.5" thickBot="1">
      <c r="A92" s="233">
        <v>9</v>
      </c>
      <c r="B92" s="145" t="s">
        <v>98</v>
      </c>
      <c r="C92" s="145" t="s">
        <v>98</v>
      </c>
      <c r="D92" s="145" t="s">
        <v>98</v>
      </c>
    </row>
    <row r="93" spans="1:4" ht="10.5" thickBot="1">
      <c r="A93" s="233">
        <v>10</v>
      </c>
      <c r="B93" s="145" t="s">
        <v>98</v>
      </c>
      <c r="C93" s="145" t="s">
        <v>98</v>
      </c>
      <c r="D93" s="145" t="s">
        <v>98</v>
      </c>
    </row>
    <row r="94" spans="1:4" ht="10.5" thickBot="1">
      <c r="A94" s="233">
        <v>11</v>
      </c>
      <c r="B94" s="145" t="s">
        <v>98</v>
      </c>
      <c r="C94" s="145" t="s">
        <v>98</v>
      </c>
      <c r="D94" s="145" t="s">
        <v>98</v>
      </c>
    </row>
    <row r="95" spans="1:4" ht="10.5" thickBot="1">
      <c r="A95" s="233">
        <v>12</v>
      </c>
      <c r="B95" s="145" t="s">
        <v>98</v>
      </c>
      <c r="C95" s="145" t="s">
        <v>98</v>
      </c>
      <c r="D95" s="145" t="s">
        <v>98</v>
      </c>
    </row>
    <row r="96" spans="1:4" ht="10.5" thickBot="1">
      <c r="A96" s="233">
        <v>13</v>
      </c>
      <c r="B96" s="145" t="s">
        <v>98</v>
      </c>
      <c r="C96" s="145" t="s">
        <v>98</v>
      </c>
      <c r="D96" s="145" t="s">
        <v>98</v>
      </c>
    </row>
    <row r="97" spans="1:4" ht="10.5" thickBot="1">
      <c r="A97" s="233">
        <v>14</v>
      </c>
      <c r="B97" s="145" t="s">
        <v>98</v>
      </c>
      <c r="C97" s="145" t="s">
        <v>98</v>
      </c>
      <c r="D97" s="145" t="s">
        <v>98</v>
      </c>
    </row>
    <row r="98" spans="1:4" ht="10.5" thickBot="1">
      <c r="A98" s="233">
        <v>15</v>
      </c>
      <c r="B98" s="145" t="s">
        <v>98</v>
      </c>
      <c r="C98" s="145" t="s">
        <v>98</v>
      </c>
      <c r="D98" s="145" t="s">
        <v>98</v>
      </c>
    </row>
    <row r="99" spans="1:4" ht="10.5" thickBot="1">
      <c r="A99" s="233">
        <v>16</v>
      </c>
      <c r="B99" s="145" t="s">
        <v>98</v>
      </c>
      <c r="C99" s="145" t="s">
        <v>98</v>
      </c>
      <c r="D99" s="145" t="s">
        <v>98</v>
      </c>
    </row>
    <row r="100" spans="1:4" ht="10.5" thickBot="1">
      <c r="A100" s="233">
        <v>17</v>
      </c>
      <c r="B100" s="145" t="s">
        <v>98</v>
      </c>
      <c r="C100" s="145" t="s">
        <v>98</v>
      </c>
      <c r="D100" s="145" t="s">
        <v>98</v>
      </c>
    </row>
    <row r="101" spans="1:4" ht="10.5" thickBot="1">
      <c r="A101" s="233">
        <v>18</v>
      </c>
      <c r="B101" s="145" t="s">
        <v>98</v>
      </c>
      <c r="C101" s="145" t="s">
        <v>98</v>
      </c>
      <c r="D101" s="145" t="s">
        <v>98</v>
      </c>
    </row>
    <row r="102" spans="1:4" ht="10.5" thickBot="1">
      <c r="A102" s="233">
        <v>19</v>
      </c>
      <c r="B102" s="145" t="s">
        <v>98</v>
      </c>
      <c r="C102" s="145" t="s">
        <v>98</v>
      </c>
      <c r="D102" s="145" t="s">
        <v>98</v>
      </c>
    </row>
    <row r="103" spans="1:4" ht="10.5" thickBot="1">
      <c r="A103" s="233">
        <v>20</v>
      </c>
      <c r="B103" s="145" t="s">
        <v>98</v>
      </c>
      <c r="C103" s="145" t="s">
        <v>98</v>
      </c>
      <c r="D103" s="145" t="s">
        <v>98</v>
      </c>
    </row>
    <row r="105" spans="1:4" ht="10.5" thickBot="1"/>
    <row r="106" spans="1:4" ht="20.5" thickBot="1">
      <c r="A106" s="302"/>
      <c r="B106" s="303" t="s">
        <v>135</v>
      </c>
    </row>
    <row r="107" spans="1:4" ht="10.5" thickBot="1">
      <c r="A107" s="232">
        <v>1</v>
      </c>
      <c r="B107" s="155" t="s">
        <v>98</v>
      </c>
    </row>
    <row r="108" spans="1:4" ht="10.5" thickBot="1">
      <c r="A108" s="232">
        <v>2</v>
      </c>
      <c r="B108" s="155" t="s">
        <v>98</v>
      </c>
    </row>
    <row r="109" spans="1:4">
      <c r="A109" s="232">
        <v>3</v>
      </c>
      <c r="B109" s="155" t="s">
        <v>98</v>
      </c>
    </row>
    <row r="111" spans="1:4">
      <c r="A111" s="13" t="s">
        <v>136</v>
      </c>
    </row>
    <row r="112" spans="1:4">
      <c r="A112" s="156" t="s">
        <v>137</v>
      </c>
    </row>
    <row r="113" spans="1:5">
      <c r="A113" s="306" t="s">
        <v>575</v>
      </c>
      <c r="B113" s="307" t="s">
        <v>576</v>
      </c>
      <c r="C113" s="307"/>
      <c r="D113" s="307"/>
      <c r="E113" s="307"/>
    </row>
    <row r="114" spans="1:5" ht="10.5" thickBot="1">
      <c r="A114" s="308">
        <v>1</v>
      </c>
      <c r="B114" s="309"/>
      <c r="C114" s="309"/>
      <c r="D114" s="309"/>
      <c r="E114" s="309"/>
    </row>
    <row r="115" spans="1:5" ht="10.5" thickBot="1">
      <c r="A115" s="160" t="s">
        <v>138</v>
      </c>
      <c r="B115" s="155"/>
      <c r="C115" s="155"/>
      <c r="D115" s="155"/>
      <c r="E115" s="155"/>
    </row>
    <row r="116" spans="1:5" ht="10.5" thickBot="1">
      <c r="A116" s="160" t="s">
        <v>139</v>
      </c>
      <c r="B116" s="155" t="s">
        <v>98</v>
      </c>
      <c r="C116" s="155" t="s">
        <v>98</v>
      </c>
      <c r="D116" s="155" t="s">
        <v>98</v>
      </c>
      <c r="E116" s="155" t="s">
        <v>98</v>
      </c>
    </row>
    <row r="117" spans="1:5" ht="10.5" thickBot="1">
      <c r="A117" s="160" t="s">
        <v>140</v>
      </c>
      <c r="B117" s="155" t="s">
        <v>98</v>
      </c>
      <c r="C117" s="155" t="s">
        <v>98</v>
      </c>
      <c r="D117" s="155" t="s">
        <v>98</v>
      </c>
      <c r="E117" s="155" t="s">
        <v>98</v>
      </c>
    </row>
    <row r="118" spans="1:5" ht="10.5" thickBot="1">
      <c r="A118" s="160" t="s">
        <v>141</v>
      </c>
      <c r="B118" s="155" t="s">
        <v>98</v>
      </c>
      <c r="C118" s="155" t="s">
        <v>98</v>
      </c>
      <c r="D118" s="155" t="s">
        <v>98</v>
      </c>
      <c r="E118" s="155" t="s">
        <v>98</v>
      </c>
    </row>
    <row r="119" spans="1:5" ht="10.5" thickBot="1">
      <c r="A119" s="160" t="s">
        <v>142</v>
      </c>
      <c r="B119" s="155" t="s">
        <v>98</v>
      </c>
      <c r="C119" s="155" t="s">
        <v>98</v>
      </c>
      <c r="D119" s="155" t="s">
        <v>98</v>
      </c>
      <c r="E119" s="155" t="s">
        <v>98</v>
      </c>
    </row>
    <row r="120" spans="1:5">
      <c r="A120" s="160" t="s">
        <v>143</v>
      </c>
      <c r="B120" s="155" t="s">
        <v>98</v>
      </c>
      <c r="C120" s="155" t="s">
        <v>98</v>
      </c>
      <c r="D120" s="155" t="s">
        <v>98</v>
      </c>
      <c r="E120" s="155" t="s">
        <v>98</v>
      </c>
    </row>
    <row r="121" spans="1:5" ht="10.5" thickBot="1"/>
    <row r="122" spans="1:5" ht="10.5" thickBot="1">
      <c r="A122" s="302">
        <v>2</v>
      </c>
      <c r="B122" s="303"/>
      <c r="C122" s="303"/>
      <c r="D122" s="303"/>
      <c r="E122" s="303"/>
    </row>
    <row r="123" spans="1:5" ht="10.5" thickBot="1">
      <c r="A123" s="160" t="s">
        <v>138</v>
      </c>
      <c r="B123" s="155" t="s">
        <v>98</v>
      </c>
      <c r="C123" s="155" t="s">
        <v>98</v>
      </c>
      <c r="D123" s="155" t="s">
        <v>98</v>
      </c>
      <c r="E123" s="155" t="s">
        <v>98</v>
      </c>
    </row>
    <row r="124" spans="1:5" ht="10.5" thickBot="1">
      <c r="A124" s="160" t="s">
        <v>139</v>
      </c>
      <c r="B124" s="155" t="s">
        <v>98</v>
      </c>
      <c r="C124" s="155" t="s">
        <v>98</v>
      </c>
      <c r="D124" s="155" t="s">
        <v>98</v>
      </c>
      <c r="E124" s="155" t="s">
        <v>98</v>
      </c>
    </row>
    <row r="125" spans="1:5" ht="10.5" thickBot="1">
      <c r="A125" s="160" t="s">
        <v>140</v>
      </c>
      <c r="B125" s="155" t="s">
        <v>98</v>
      </c>
      <c r="C125" s="155" t="s">
        <v>98</v>
      </c>
      <c r="D125" s="155" t="s">
        <v>98</v>
      </c>
      <c r="E125" s="155" t="s">
        <v>98</v>
      </c>
    </row>
    <row r="126" spans="1:5" ht="10.5" thickBot="1">
      <c r="A126" s="160" t="s">
        <v>141</v>
      </c>
      <c r="B126" s="155" t="s">
        <v>98</v>
      </c>
      <c r="C126" s="155" t="s">
        <v>98</v>
      </c>
      <c r="D126" s="155" t="s">
        <v>98</v>
      </c>
      <c r="E126" s="155" t="s">
        <v>98</v>
      </c>
    </row>
    <row r="127" spans="1:5" ht="10.5" thickBot="1">
      <c r="A127" s="160" t="s">
        <v>142</v>
      </c>
      <c r="B127" s="155" t="s">
        <v>98</v>
      </c>
      <c r="C127" s="155" t="s">
        <v>98</v>
      </c>
      <c r="D127" s="155" t="s">
        <v>98</v>
      </c>
      <c r="E127" s="155" t="s">
        <v>98</v>
      </c>
    </row>
    <row r="128" spans="1:5">
      <c r="A128" s="160" t="s">
        <v>143</v>
      </c>
      <c r="B128" s="155" t="s">
        <v>98</v>
      </c>
      <c r="C128" s="155" t="s">
        <v>98</v>
      </c>
      <c r="D128" s="155" t="s">
        <v>98</v>
      </c>
      <c r="E128" s="155" t="s">
        <v>98</v>
      </c>
    </row>
    <row r="129" spans="1:5" ht="10.5" thickBot="1">
      <c r="A129" s="13"/>
    </row>
    <row r="130" spans="1:5" ht="10.5" thickBot="1">
      <c r="A130" s="302">
        <v>3</v>
      </c>
      <c r="B130" s="303"/>
      <c r="C130" s="303"/>
      <c r="D130" s="303"/>
      <c r="E130" s="303"/>
    </row>
    <row r="131" spans="1:5" ht="10.5" thickBot="1">
      <c r="A131" s="160" t="s">
        <v>138</v>
      </c>
      <c r="B131" s="155" t="s">
        <v>98</v>
      </c>
      <c r="C131" s="155" t="s">
        <v>98</v>
      </c>
      <c r="D131" s="155" t="s">
        <v>98</v>
      </c>
      <c r="E131" s="155" t="s">
        <v>98</v>
      </c>
    </row>
    <row r="132" spans="1:5" ht="10.5" thickBot="1">
      <c r="A132" s="160" t="s">
        <v>139</v>
      </c>
      <c r="B132" s="155" t="s">
        <v>98</v>
      </c>
      <c r="C132" s="155" t="s">
        <v>98</v>
      </c>
      <c r="D132" s="155" t="s">
        <v>98</v>
      </c>
      <c r="E132" s="155" t="s">
        <v>98</v>
      </c>
    </row>
    <row r="133" spans="1:5" ht="10.5" thickBot="1">
      <c r="A133" s="160" t="s">
        <v>140</v>
      </c>
      <c r="B133" s="155" t="s">
        <v>98</v>
      </c>
      <c r="C133" s="155" t="s">
        <v>98</v>
      </c>
      <c r="D133" s="155" t="s">
        <v>98</v>
      </c>
      <c r="E133" s="155" t="s">
        <v>98</v>
      </c>
    </row>
    <row r="134" spans="1:5" ht="10.5" thickBot="1">
      <c r="A134" s="160" t="s">
        <v>141</v>
      </c>
      <c r="B134" s="155" t="s">
        <v>98</v>
      </c>
      <c r="C134" s="155" t="s">
        <v>98</v>
      </c>
      <c r="D134" s="155" t="s">
        <v>98</v>
      </c>
      <c r="E134" s="155" t="s">
        <v>98</v>
      </c>
    </row>
    <row r="135" spans="1:5" ht="10.5" thickBot="1">
      <c r="A135" s="160" t="s">
        <v>142</v>
      </c>
      <c r="B135" s="155" t="s">
        <v>98</v>
      </c>
      <c r="C135" s="155" t="s">
        <v>98</v>
      </c>
      <c r="D135" s="155" t="s">
        <v>98</v>
      </c>
      <c r="E135" s="155" t="s">
        <v>98</v>
      </c>
    </row>
    <row r="136" spans="1:5">
      <c r="A136" s="160" t="s">
        <v>143</v>
      </c>
      <c r="B136" s="155" t="s">
        <v>98</v>
      </c>
      <c r="C136" s="155" t="s">
        <v>98</v>
      </c>
      <c r="D136" s="155" t="s">
        <v>98</v>
      </c>
      <c r="E136" s="155" t="s">
        <v>98</v>
      </c>
    </row>
    <row r="137" spans="1:5" ht="10.5" thickBot="1">
      <c r="A137" s="13"/>
    </row>
    <row r="138" spans="1:5" ht="10.5" thickBot="1">
      <c r="A138" s="302">
        <v>4</v>
      </c>
      <c r="B138" s="303"/>
      <c r="C138" s="303"/>
      <c r="D138" s="303"/>
      <c r="E138" s="303"/>
    </row>
    <row r="139" spans="1:5" ht="10.5" thickBot="1">
      <c r="A139" s="160" t="s">
        <v>138</v>
      </c>
      <c r="B139" s="155" t="s">
        <v>98</v>
      </c>
      <c r="C139" s="155" t="s">
        <v>98</v>
      </c>
      <c r="D139" s="155" t="s">
        <v>98</v>
      </c>
      <c r="E139" s="155" t="s">
        <v>98</v>
      </c>
    </row>
    <row r="140" spans="1:5" ht="10.5" thickBot="1">
      <c r="A140" s="160" t="s">
        <v>139</v>
      </c>
      <c r="B140" s="155" t="s">
        <v>98</v>
      </c>
      <c r="C140" s="155" t="s">
        <v>98</v>
      </c>
      <c r="D140" s="155" t="s">
        <v>98</v>
      </c>
      <c r="E140" s="155" t="s">
        <v>98</v>
      </c>
    </row>
    <row r="141" spans="1:5" ht="10.5" thickBot="1">
      <c r="A141" s="160" t="s">
        <v>140</v>
      </c>
      <c r="B141" s="155" t="s">
        <v>98</v>
      </c>
      <c r="C141" s="155" t="s">
        <v>98</v>
      </c>
      <c r="D141" s="155" t="s">
        <v>98</v>
      </c>
      <c r="E141" s="155" t="s">
        <v>98</v>
      </c>
    </row>
    <row r="142" spans="1:5" ht="10.5" thickBot="1">
      <c r="A142" s="160" t="s">
        <v>141</v>
      </c>
      <c r="B142" s="155" t="s">
        <v>98</v>
      </c>
      <c r="C142" s="155" t="s">
        <v>98</v>
      </c>
      <c r="D142" s="155" t="s">
        <v>98</v>
      </c>
      <c r="E142" s="155" t="s">
        <v>98</v>
      </c>
    </row>
    <row r="143" spans="1:5" ht="10.5" thickBot="1">
      <c r="A143" s="160" t="s">
        <v>142</v>
      </c>
      <c r="B143" s="155" t="s">
        <v>98</v>
      </c>
      <c r="C143" s="155" t="s">
        <v>98</v>
      </c>
      <c r="D143" s="155" t="s">
        <v>98</v>
      </c>
      <c r="E143" s="155" t="s">
        <v>98</v>
      </c>
    </row>
    <row r="144" spans="1:5">
      <c r="A144" s="160" t="s">
        <v>143</v>
      </c>
      <c r="B144" s="155" t="s">
        <v>98</v>
      </c>
      <c r="C144" s="155" t="s">
        <v>98</v>
      </c>
      <c r="D144" s="155" t="s">
        <v>98</v>
      </c>
    </row>
    <row r="146" spans="1:4">
      <c r="A146" s="13" t="s">
        <v>144</v>
      </c>
    </row>
    <row r="147" spans="1:4" ht="10.5" thickBot="1"/>
    <row r="148" spans="1:4" ht="30.5" thickBot="1">
      <c r="A148" s="304"/>
      <c r="B148" s="305" t="s">
        <v>145</v>
      </c>
      <c r="C148" s="305" t="s">
        <v>146</v>
      </c>
      <c r="D148" s="305" t="s">
        <v>147</v>
      </c>
    </row>
    <row r="149" spans="1:4" ht="80.5" thickBot="1">
      <c r="A149" s="148">
        <v>0</v>
      </c>
      <c r="B149" s="150" t="s">
        <v>148</v>
      </c>
      <c r="C149" s="150" t="s">
        <v>149</v>
      </c>
      <c r="D149" s="150" t="s">
        <v>150</v>
      </c>
    </row>
    <row r="150" spans="1:4" ht="10.5" thickBot="1">
      <c r="A150" s="233">
        <v>1</v>
      </c>
      <c r="B150" s="144" t="s">
        <v>98</v>
      </c>
      <c r="C150" s="145" t="s">
        <v>98</v>
      </c>
      <c r="D150" s="145" t="s">
        <v>98</v>
      </c>
    </row>
    <row r="151" spans="1:4" ht="10.5" thickBot="1">
      <c r="A151" s="233">
        <v>2</v>
      </c>
      <c r="B151" s="144" t="s">
        <v>98</v>
      </c>
      <c r="C151" s="145" t="s">
        <v>98</v>
      </c>
      <c r="D151" s="145" t="s">
        <v>98</v>
      </c>
    </row>
    <row r="152" spans="1:4" ht="10.5" thickBot="1">
      <c r="A152" s="233">
        <v>3</v>
      </c>
      <c r="B152" s="144" t="s">
        <v>98</v>
      </c>
      <c r="C152" s="145" t="s">
        <v>98</v>
      </c>
      <c r="D152" s="145" t="s">
        <v>98</v>
      </c>
    </row>
    <row r="153" spans="1:4" ht="10.5" thickBot="1">
      <c r="A153" s="233">
        <v>4</v>
      </c>
      <c r="B153" s="144" t="s">
        <v>98</v>
      </c>
      <c r="C153" s="145" t="s">
        <v>98</v>
      </c>
      <c r="D153" s="145" t="s">
        <v>98</v>
      </c>
    </row>
    <row r="154" spans="1:4" ht="10.5" thickBot="1">
      <c r="A154" s="233">
        <v>5</v>
      </c>
      <c r="B154" s="145" t="s">
        <v>98</v>
      </c>
      <c r="C154" s="145" t="s">
        <v>98</v>
      </c>
      <c r="D154" s="145" t="s">
        <v>98</v>
      </c>
    </row>
    <row r="155" spans="1:4" ht="10.5" thickBot="1">
      <c r="A155" s="233">
        <v>6</v>
      </c>
      <c r="B155" s="145" t="s">
        <v>98</v>
      </c>
      <c r="C155" s="145" t="s">
        <v>98</v>
      </c>
      <c r="D155" s="145" t="s">
        <v>98</v>
      </c>
    </row>
    <row r="156" spans="1:4" ht="10.5" thickBot="1">
      <c r="A156" s="233">
        <v>7</v>
      </c>
      <c r="B156" s="145" t="s">
        <v>98</v>
      </c>
      <c r="C156" s="145" t="s">
        <v>98</v>
      </c>
      <c r="D156" s="145" t="s">
        <v>98</v>
      </c>
    </row>
    <row r="157" spans="1:4" ht="10.5" thickBot="1">
      <c r="A157" s="233">
        <v>8</v>
      </c>
      <c r="B157" s="145" t="s">
        <v>98</v>
      </c>
      <c r="C157" s="145" t="s">
        <v>98</v>
      </c>
      <c r="D157" s="145" t="s">
        <v>98</v>
      </c>
    </row>
    <row r="158" spans="1:4" ht="10.5" thickBot="1">
      <c r="A158" s="233">
        <v>9</v>
      </c>
      <c r="B158" s="145" t="s">
        <v>98</v>
      </c>
      <c r="C158" s="145" t="s">
        <v>98</v>
      </c>
      <c r="D158" s="145" t="s">
        <v>98</v>
      </c>
    </row>
    <row r="159" spans="1:4" ht="10.5" thickBot="1">
      <c r="A159" s="233">
        <v>10</v>
      </c>
      <c r="B159" s="145" t="s">
        <v>98</v>
      </c>
      <c r="C159" s="145" t="s">
        <v>98</v>
      </c>
      <c r="D159" s="145" t="s">
        <v>98</v>
      </c>
    </row>
    <row r="160" spans="1:4" ht="10.5" thickBot="1">
      <c r="A160" s="233">
        <v>11</v>
      </c>
      <c r="B160" s="145" t="s">
        <v>98</v>
      </c>
      <c r="C160" s="145" t="s">
        <v>98</v>
      </c>
      <c r="D160" s="145" t="s">
        <v>98</v>
      </c>
    </row>
    <row r="161" spans="1:4" ht="10.5" thickBot="1">
      <c r="A161" s="233">
        <v>12</v>
      </c>
      <c r="B161" s="145" t="s">
        <v>98</v>
      </c>
      <c r="C161" s="145" t="s">
        <v>98</v>
      </c>
      <c r="D161" s="145" t="s">
        <v>98</v>
      </c>
    </row>
    <row r="162" spans="1:4" ht="10.5" thickBot="1">
      <c r="A162" s="233">
        <v>13</v>
      </c>
      <c r="B162" s="145" t="s">
        <v>98</v>
      </c>
      <c r="C162" s="145" t="s">
        <v>98</v>
      </c>
      <c r="D162" s="145" t="s">
        <v>98</v>
      </c>
    </row>
    <row r="163" spans="1:4" ht="10.5" thickBot="1">
      <c r="A163" s="233">
        <v>14</v>
      </c>
      <c r="B163" s="145" t="s">
        <v>98</v>
      </c>
      <c r="C163" s="145" t="s">
        <v>98</v>
      </c>
      <c r="D163" s="145" t="s">
        <v>98</v>
      </c>
    </row>
    <row r="164" spans="1:4" ht="10.5" thickBot="1">
      <c r="A164" s="233">
        <v>15</v>
      </c>
      <c r="B164" s="145" t="s">
        <v>98</v>
      </c>
      <c r="C164" s="145" t="s">
        <v>98</v>
      </c>
      <c r="D164" s="145" t="s">
        <v>98</v>
      </c>
    </row>
    <row r="166" spans="1:4" ht="10.5" thickBot="1"/>
    <row r="167" spans="1:4" ht="20.5" thickBot="1">
      <c r="A167" s="302"/>
      <c r="B167" s="303" t="s">
        <v>135</v>
      </c>
    </row>
    <row r="168" spans="1:4" ht="10.5" thickBot="1">
      <c r="A168" s="232">
        <v>1</v>
      </c>
      <c r="B168" s="155" t="s">
        <v>98</v>
      </c>
    </row>
    <row r="169" spans="1:4" ht="10.5" thickBot="1">
      <c r="A169" s="232">
        <v>2</v>
      </c>
      <c r="B169" s="155" t="s">
        <v>98</v>
      </c>
    </row>
    <row r="170" spans="1:4">
      <c r="A170" s="232">
        <v>3</v>
      </c>
      <c r="B170" s="155" t="s">
        <v>98</v>
      </c>
    </row>
  </sheetData>
  <mergeCells count="1">
    <mergeCell ref="A70:A7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0E55B-DB69-4544-807D-681C1BE5CAFD}">
  <sheetPr>
    <tabColor rgb="FF0070C0"/>
  </sheetPr>
  <dimension ref="A1:H64"/>
  <sheetViews>
    <sheetView workbookViewId="0">
      <selection activeCell="L18" sqref="L18"/>
    </sheetView>
  </sheetViews>
  <sheetFormatPr defaultRowHeight="14.5"/>
  <cols>
    <col min="1" max="4" width="9.36328125" bestFit="1" customWidth="1"/>
    <col min="5" max="5" width="10.90625" customWidth="1"/>
    <col min="6" max="7" width="9.6328125" bestFit="1" customWidth="1"/>
    <col min="8" max="8" width="12.08984375" customWidth="1"/>
    <col min="9" max="9" width="6" customWidth="1"/>
  </cols>
  <sheetData>
    <row r="1" spans="1:8" s="236" customFormat="1" ht="15.5">
      <c r="A1" s="234" t="s">
        <v>1108</v>
      </c>
      <c r="B1" s="235" t="s">
        <v>1113</v>
      </c>
    </row>
    <row r="3" spans="1:8">
      <c r="A3" s="13" t="s">
        <v>171</v>
      </c>
      <c r="B3" s="7"/>
      <c r="C3" s="8"/>
      <c r="D3" s="6" t="s">
        <v>151</v>
      </c>
      <c r="E3" s="237">
        <v>37</v>
      </c>
      <c r="F3" s="6"/>
      <c r="G3" s="6" t="s">
        <v>152</v>
      </c>
    </row>
    <row r="4" spans="1:8" ht="18">
      <c r="A4" s="238"/>
      <c r="B4" s="238" t="s">
        <v>153</v>
      </c>
      <c r="C4" s="238" t="s">
        <v>154</v>
      </c>
      <c r="D4" s="238" t="s">
        <v>155</v>
      </c>
      <c r="E4" s="238" t="s">
        <v>156</v>
      </c>
      <c r="F4" s="238" t="s">
        <v>157</v>
      </c>
      <c r="G4" s="238" t="s">
        <v>158</v>
      </c>
      <c r="H4" s="238" t="s">
        <v>159</v>
      </c>
    </row>
    <row r="5" spans="1:8">
      <c r="A5" s="14">
        <v>0</v>
      </c>
      <c r="B5" s="15">
        <v>40189</v>
      </c>
      <c r="C5" s="16">
        <v>17700</v>
      </c>
      <c r="D5" s="16">
        <v>3500</v>
      </c>
      <c r="E5" s="16">
        <v>30</v>
      </c>
      <c r="F5" s="16">
        <f>(E3*D5)/E5</f>
        <v>4316.666666666667</v>
      </c>
      <c r="G5" s="16">
        <f>D5/E5*30.5</f>
        <v>3558.3333333333335</v>
      </c>
      <c r="H5" s="17">
        <f>G5*E3</f>
        <v>131658.33333333334</v>
      </c>
    </row>
    <row r="6" spans="1:8">
      <c r="A6" s="14">
        <v>0</v>
      </c>
      <c r="B6" s="15">
        <v>40221</v>
      </c>
      <c r="C6" s="16">
        <v>22500</v>
      </c>
      <c r="D6" s="16">
        <f>C6-C5</f>
        <v>4800</v>
      </c>
      <c r="E6" s="16">
        <f>B6-B5</f>
        <v>32</v>
      </c>
      <c r="F6" s="16">
        <f>D6*E3/E6</f>
        <v>5550</v>
      </c>
      <c r="G6" s="16">
        <f>D6/E6*30.5</f>
        <v>4575</v>
      </c>
      <c r="H6" s="17">
        <f>G6*E3</f>
        <v>169275</v>
      </c>
    </row>
    <row r="7" spans="1:8">
      <c r="A7" s="18" t="s">
        <v>160</v>
      </c>
      <c r="B7" s="239"/>
      <c r="C7" s="240"/>
      <c r="D7" s="241"/>
      <c r="E7" s="242" t="s">
        <v>98</v>
      </c>
      <c r="F7" s="241"/>
      <c r="G7" s="242"/>
      <c r="H7" s="243" t="s">
        <v>98</v>
      </c>
    </row>
    <row r="8" spans="1:8">
      <c r="A8" s="18">
        <v>1</v>
      </c>
      <c r="B8" s="239">
        <v>2</v>
      </c>
      <c r="C8" s="240"/>
      <c r="D8" s="241">
        <f>C8-C7</f>
        <v>0</v>
      </c>
      <c r="E8" s="242">
        <f>B8-B7</f>
        <v>2</v>
      </c>
      <c r="F8" s="241">
        <f>D8*E3/E8</f>
        <v>0</v>
      </c>
      <c r="G8" s="241">
        <f>D8/E8*30.5</f>
        <v>0</v>
      </c>
      <c r="H8" s="243">
        <f>G8*E3</f>
        <v>0</v>
      </c>
    </row>
    <row r="9" spans="1:8">
      <c r="A9" s="18">
        <v>2</v>
      </c>
      <c r="B9" s="239"/>
      <c r="C9" s="240"/>
      <c r="D9" s="241">
        <f t="shared" ref="D9:D26" si="0">C9-C8</f>
        <v>0</v>
      </c>
      <c r="E9" s="242">
        <f t="shared" ref="E9:E26" si="1">B9-B8</f>
        <v>-2</v>
      </c>
      <c r="F9" s="241">
        <f>D9*E3/E9</f>
        <v>0</v>
      </c>
      <c r="G9" s="241">
        <f t="shared" ref="G9:G26" si="2">D9/E9*30.5</f>
        <v>0</v>
      </c>
      <c r="H9" s="243">
        <f>G9*E3</f>
        <v>0</v>
      </c>
    </row>
    <row r="10" spans="1:8">
      <c r="A10" s="18">
        <v>3</v>
      </c>
      <c r="B10" s="239" t="s">
        <v>98</v>
      </c>
      <c r="C10" s="240" t="s">
        <v>98</v>
      </c>
      <c r="D10" s="241" t="e">
        <f t="shared" si="0"/>
        <v>#VALUE!</v>
      </c>
      <c r="E10" s="242" t="e">
        <f t="shared" si="1"/>
        <v>#VALUE!</v>
      </c>
      <c r="F10" s="241" t="e">
        <f t="shared" ref="F10" si="3">D10*E5/E10</f>
        <v>#VALUE!</v>
      </c>
      <c r="G10" s="241" t="e">
        <f t="shared" si="2"/>
        <v>#VALUE!</v>
      </c>
      <c r="H10" s="243" t="e">
        <f>G10*E3</f>
        <v>#VALUE!</v>
      </c>
    </row>
    <row r="11" spans="1:8">
      <c r="A11" s="18">
        <v>4</v>
      </c>
      <c r="B11" s="239" t="s">
        <v>98</v>
      </c>
      <c r="C11" s="240" t="s">
        <v>98</v>
      </c>
      <c r="D11" s="241" t="e">
        <f t="shared" si="0"/>
        <v>#VALUE!</v>
      </c>
      <c r="E11" s="242" t="e">
        <f t="shared" si="1"/>
        <v>#VALUE!</v>
      </c>
      <c r="F11" s="241" t="e">
        <f>D11*E5/E11</f>
        <v>#VALUE!</v>
      </c>
      <c r="G11" s="241" t="e">
        <f t="shared" si="2"/>
        <v>#VALUE!</v>
      </c>
      <c r="H11" s="243" t="e">
        <f t="shared" ref="H11" si="4">G11*E6</f>
        <v>#VALUE!</v>
      </c>
    </row>
    <row r="12" spans="1:8">
      <c r="A12" s="18">
        <v>5</v>
      </c>
      <c r="B12" s="239" t="s">
        <v>98</v>
      </c>
      <c r="C12" s="240" t="s">
        <v>98</v>
      </c>
      <c r="D12" s="241" t="e">
        <f t="shared" si="0"/>
        <v>#VALUE!</v>
      </c>
      <c r="E12" s="242" t="e">
        <f t="shared" si="1"/>
        <v>#VALUE!</v>
      </c>
      <c r="F12" s="241" t="e">
        <f>D12*E5/E12</f>
        <v>#VALUE!</v>
      </c>
      <c r="G12" s="241" t="e">
        <f t="shared" si="2"/>
        <v>#VALUE!</v>
      </c>
      <c r="H12" s="243" t="e">
        <f>G12*E3</f>
        <v>#VALUE!</v>
      </c>
    </row>
    <row r="13" spans="1:8">
      <c r="A13" s="18">
        <v>6</v>
      </c>
      <c r="B13" s="239" t="s">
        <v>98</v>
      </c>
      <c r="C13" s="240" t="s">
        <v>98</v>
      </c>
      <c r="D13" s="241" t="e">
        <f t="shared" si="0"/>
        <v>#VALUE!</v>
      </c>
      <c r="E13" s="242" t="e">
        <f t="shared" si="1"/>
        <v>#VALUE!</v>
      </c>
      <c r="F13" s="241" t="e">
        <f>D13*E5/E13</f>
        <v>#VALUE!</v>
      </c>
      <c r="G13" s="241" t="e">
        <f t="shared" si="2"/>
        <v>#VALUE!</v>
      </c>
      <c r="H13" s="243" t="e">
        <f>G13*E3</f>
        <v>#VALUE!</v>
      </c>
    </row>
    <row r="14" spans="1:8">
      <c r="A14" s="18">
        <v>7</v>
      </c>
      <c r="B14" s="239" t="s">
        <v>98</v>
      </c>
      <c r="C14" s="240" t="s">
        <v>98</v>
      </c>
      <c r="D14" s="241" t="e">
        <f t="shared" si="0"/>
        <v>#VALUE!</v>
      </c>
      <c r="E14" s="242" t="e">
        <f t="shared" si="1"/>
        <v>#VALUE!</v>
      </c>
      <c r="F14" s="241" t="e">
        <f>D14*E5/E14</f>
        <v>#VALUE!</v>
      </c>
      <c r="G14" s="241" t="e">
        <f t="shared" si="2"/>
        <v>#VALUE!</v>
      </c>
      <c r="H14" s="243" t="e">
        <f>G14*E3</f>
        <v>#VALUE!</v>
      </c>
    </row>
    <row r="15" spans="1:8">
      <c r="A15" s="18">
        <v>8</v>
      </c>
      <c r="B15" s="239" t="s">
        <v>98</v>
      </c>
      <c r="C15" s="240" t="s">
        <v>98</v>
      </c>
      <c r="D15" s="241" t="e">
        <f t="shared" si="0"/>
        <v>#VALUE!</v>
      </c>
      <c r="E15" s="242" t="e">
        <f t="shared" si="1"/>
        <v>#VALUE!</v>
      </c>
      <c r="F15" s="241" t="e">
        <f>D15*E5/E15</f>
        <v>#VALUE!</v>
      </c>
      <c r="G15" s="241" t="e">
        <f t="shared" si="2"/>
        <v>#VALUE!</v>
      </c>
      <c r="H15" s="243" t="e">
        <f>G15*E3</f>
        <v>#VALUE!</v>
      </c>
    </row>
    <row r="16" spans="1:8">
      <c r="A16" s="18">
        <v>9</v>
      </c>
      <c r="B16" s="239" t="s">
        <v>98</v>
      </c>
      <c r="C16" s="240" t="s">
        <v>98</v>
      </c>
      <c r="D16" s="241" t="e">
        <f t="shared" si="0"/>
        <v>#VALUE!</v>
      </c>
      <c r="E16" s="242" t="e">
        <f t="shared" si="1"/>
        <v>#VALUE!</v>
      </c>
      <c r="F16" s="241" t="e">
        <f>D16*E5/E16</f>
        <v>#VALUE!</v>
      </c>
      <c r="G16" s="241" t="e">
        <f t="shared" si="2"/>
        <v>#VALUE!</v>
      </c>
      <c r="H16" s="243" t="e">
        <f>G16*E3</f>
        <v>#VALUE!</v>
      </c>
    </row>
    <row r="17" spans="1:8">
      <c r="A17" s="18">
        <v>10</v>
      </c>
      <c r="B17" s="239" t="s">
        <v>98</v>
      </c>
      <c r="C17" s="240" t="s">
        <v>98</v>
      </c>
      <c r="D17" s="241" t="e">
        <f t="shared" si="0"/>
        <v>#VALUE!</v>
      </c>
      <c r="E17" s="242" t="e">
        <f t="shared" si="1"/>
        <v>#VALUE!</v>
      </c>
      <c r="F17" s="241" t="e">
        <f>D17*E5/E17</f>
        <v>#VALUE!</v>
      </c>
      <c r="G17" s="241" t="e">
        <f t="shared" si="2"/>
        <v>#VALUE!</v>
      </c>
      <c r="H17" s="243" t="e">
        <f>G17*E3</f>
        <v>#VALUE!</v>
      </c>
    </row>
    <row r="18" spans="1:8">
      <c r="A18" s="18">
        <v>11</v>
      </c>
      <c r="B18" s="239" t="s">
        <v>98</v>
      </c>
      <c r="C18" s="240" t="s">
        <v>98</v>
      </c>
      <c r="D18" s="241" t="e">
        <f t="shared" si="0"/>
        <v>#VALUE!</v>
      </c>
      <c r="E18" s="242" t="e">
        <f t="shared" si="1"/>
        <v>#VALUE!</v>
      </c>
      <c r="F18" s="241" t="e">
        <f>D18*E5/E18</f>
        <v>#VALUE!</v>
      </c>
      <c r="G18" s="241" t="e">
        <f t="shared" si="2"/>
        <v>#VALUE!</v>
      </c>
      <c r="H18" s="243" t="e">
        <f>G18*E3</f>
        <v>#VALUE!</v>
      </c>
    </row>
    <row r="19" spans="1:8">
      <c r="A19" s="18">
        <v>13</v>
      </c>
      <c r="B19" s="239" t="s">
        <v>98</v>
      </c>
      <c r="C19" s="240" t="s">
        <v>98</v>
      </c>
      <c r="D19" s="241" t="e">
        <f t="shared" si="0"/>
        <v>#VALUE!</v>
      </c>
      <c r="E19" s="242" t="e">
        <f t="shared" si="1"/>
        <v>#VALUE!</v>
      </c>
      <c r="F19" s="241" t="e">
        <f>D19*E5/E19</f>
        <v>#VALUE!</v>
      </c>
      <c r="G19" s="241" t="e">
        <f t="shared" si="2"/>
        <v>#VALUE!</v>
      </c>
      <c r="H19" s="243" t="e">
        <f>G19*E3</f>
        <v>#VALUE!</v>
      </c>
    </row>
    <row r="20" spans="1:8">
      <c r="A20" s="18">
        <v>14</v>
      </c>
      <c r="B20" s="239" t="s">
        <v>98</v>
      </c>
      <c r="C20" s="240" t="s">
        <v>98</v>
      </c>
      <c r="D20" s="241" t="e">
        <f t="shared" si="0"/>
        <v>#VALUE!</v>
      </c>
      <c r="E20" s="242" t="e">
        <f t="shared" si="1"/>
        <v>#VALUE!</v>
      </c>
      <c r="F20" s="241" t="e">
        <f>D20*E5/E20</f>
        <v>#VALUE!</v>
      </c>
      <c r="G20" s="241" t="e">
        <f t="shared" si="2"/>
        <v>#VALUE!</v>
      </c>
      <c r="H20" s="243" t="e">
        <f>G20*E3</f>
        <v>#VALUE!</v>
      </c>
    </row>
    <row r="21" spans="1:8">
      <c r="A21" s="18">
        <v>15</v>
      </c>
      <c r="B21" s="239" t="s">
        <v>98</v>
      </c>
      <c r="C21" s="240" t="s">
        <v>98</v>
      </c>
      <c r="D21" s="241" t="e">
        <f t="shared" si="0"/>
        <v>#VALUE!</v>
      </c>
      <c r="E21" s="242" t="e">
        <f t="shared" si="1"/>
        <v>#VALUE!</v>
      </c>
      <c r="F21" s="241" t="e">
        <f>D21*E5/E21</f>
        <v>#VALUE!</v>
      </c>
      <c r="G21" s="241" t="e">
        <f t="shared" si="2"/>
        <v>#VALUE!</v>
      </c>
      <c r="H21" s="243" t="e">
        <f>G21*E3</f>
        <v>#VALUE!</v>
      </c>
    </row>
    <row r="22" spans="1:8">
      <c r="A22" s="18">
        <v>16</v>
      </c>
      <c r="B22" s="239" t="s">
        <v>98</v>
      </c>
      <c r="C22" s="240" t="s">
        <v>98</v>
      </c>
      <c r="D22" s="241" t="e">
        <f t="shared" si="0"/>
        <v>#VALUE!</v>
      </c>
      <c r="E22" s="242" t="e">
        <f t="shared" si="1"/>
        <v>#VALUE!</v>
      </c>
      <c r="F22" s="241" t="e">
        <f>D22*E5/E22</f>
        <v>#VALUE!</v>
      </c>
      <c r="G22" s="241" t="e">
        <f t="shared" si="2"/>
        <v>#VALUE!</v>
      </c>
      <c r="H22" s="243" t="e">
        <f>G22*E3</f>
        <v>#VALUE!</v>
      </c>
    </row>
    <row r="23" spans="1:8">
      <c r="A23" s="18">
        <v>17</v>
      </c>
      <c r="B23" s="239" t="s">
        <v>98</v>
      </c>
      <c r="C23" s="240" t="s">
        <v>98</v>
      </c>
      <c r="D23" s="241" t="e">
        <f t="shared" si="0"/>
        <v>#VALUE!</v>
      </c>
      <c r="E23" s="242" t="e">
        <f t="shared" si="1"/>
        <v>#VALUE!</v>
      </c>
      <c r="F23" s="241" t="e">
        <f>D23*E5/E23</f>
        <v>#VALUE!</v>
      </c>
      <c r="G23" s="241" t="e">
        <f t="shared" si="2"/>
        <v>#VALUE!</v>
      </c>
      <c r="H23" s="243" t="e">
        <f>G23*E3</f>
        <v>#VALUE!</v>
      </c>
    </row>
    <row r="24" spans="1:8">
      <c r="A24" s="18">
        <v>18</v>
      </c>
      <c r="B24" s="239" t="s">
        <v>98</v>
      </c>
      <c r="C24" s="240" t="s">
        <v>98</v>
      </c>
      <c r="D24" s="241" t="e">
        <f t="shared" si="0"/>
        <v>#VALUE!</v>
      </c>
      <c r="E24" s="242" t="e">
        <f t="shared" si="1"/>
        <v>#VALUE!</v>
      </c>
      <c r="F24" s="241" t="e">
        <f>D24*E5/E24</f>
        <v>#VALUE!</v>
      </c>
      <c r="G24" s="241" t="e">
        <f t="shared" si="2"/>
        <v>#VALUE!</v>
      </c>
      <c r="H24" s="243" t="e">
        <f>G24*E3</f>
        <v>#VALUE!</v>
      </c>
    </row>
    <row r="25" spans="1:8">
      <c r="A25" s="18">
        <v>19</v>
      </c>
      <c r="B25" s="239" t="s">
        <v>98</v>
      </c>
      <c r="C25" s="240" t="s">
        <v>98</v>
      </c>
      <c r="D25" s="241" t="e">
        <f t="shared" si="0"/>
        <v>#VALUE!</v>
      </c>
      <c r="E25" s="242" t="e">
        <f t="shared" si="1"/>
        <v>#VALUE!</v>
      </c>
      <c r="F25" s="241" t="e">
        <f>D25*E5/E25</f>
        <v>#VALUE!</v>
      </c>
      <c r="G25" s="241" t="e">
        <f t="shared" si="2"/>
        <v>#VALUE!</v>
      </c>
      <c r="H25" s="243" t="e">
        <f>G25*E3</f>
        <v>#VALUE!</v>
      </c>
    </row>
    <row r="26" spans="1:8">
      <c r="A26" s="18">
        <v>20</v>
      </c>
      <c r="B26" s="239" t="s">
        <v>98</v>
      </c>
      <c r="C26" s="240" t="s">
        <v>98</v>
      </c>
      <c r="D26" s="241" t="e">
        <f t="shared" si="0"/>
        <v>#VALUE!</v>
      </c>
      <c r="E26" s="242" t="e">
        <f t="shared" si="1"/>
        <v>#VALUE!</v>
      </c>
      <c r="F26" s="241" t="e">
        <f>D26*E5/E26</f>
        <v>#VALUE!</v>
      </c>
      <c r="G26" s="241" t="e">
        <f t="shared" si="2"/>
        <v>#VALUE!</v>
      </c>
      <c r="H26" s="243" t="e">
        <f>G26*E3</f>
        <v>#VALUE!</v>
      </c>
    </row>
    <row r="27" spans="1:8">
      <c r="A27" s="18"/>
      <c r="B27" s="239"/>
      <c r="C27" s="240"/>
      <c r="D27" s="241" t="s">
        <v>161</v>
      </c>
      <c r="E27" s="242" t="s">
        <v>161</v>
      </c>
      <c r="F27" s="242"/>
      <c r="G27" s="241"/>
      <c r="H27" s="243"/>
    </row>
    <row r="40" spans="1:8" ht="15" thickBot="1">
      <c r="A40" s="13" t="s">
        <v>163</v>
      </c>
      <c r="B40" s="6" t="s">
        <v>162</v>
      </c>
      <c r="C40" s="10"/>
      <c r="D40" s="6"/>
      <c r="E40" s="6" t="s">
        <v>152</v>
      </c>
      <c r="F40" s="6"/>
      <c r="G40" s="6"/>
    </row>
    <row r="41" spans="1:8" ht="20.5" thickBot="1">
      <c r="A41" s="11"/>
      <c r="B41" s="12" t="s">
        <v>163</v>
      </c>
      <c r="C41" s="12" t="s">
        <v>154</v>
      </c>
      <c r="D41" s="12" t="s">
        <v>155</v>
      </c>
      <c r="E41" s="12" t="s">
        <v>164</v>
      </c>
      <c r="F41" s="12" t="s">
        <v>165</v>
      </c>
      <c r="G41" s="12" t="s">
        <v>166</v>
      </c>
      <c r="H41" s="12" t="s">
        <v>167</v>
      </c>
    </row>
    <row r="42" spans="1:8" ht="15" thickBot="1">
      <c r="A42" s="24">
        <v>0</v>
      </c>
      <c r="B42" s="244" t="s">
        <v>168</v>
      </c>
      <c r="C42" s="26">
        <v>14500</v>
      </c>
      <c r="D42" s="26">
        <v>12000</v>
      </c>
      <c r="E42" s="27">
        <v>37</v>
      </c>
      <c r="F42" s="28">
        <f>D42*E42</f>
        <v>444000</v>
      </c>
      <c r="G42" s="29">
        <v>40000</v>
      </c>
      <c r="H42" s="28"/>
    </row>
    <row r="43" spans="1:8" ht="15" thickBot="1">
      <c r="A43" s="30">
        <v>0</v>
      </c>
      <c r="B43" s="245" t="s">
        <v>169</v>
      </c>
      <c r="C43" s="32">
        <v>34400</v>
      </c>
      <c r="D43" s="32">
        <f>C43-C42</f>
        <v>19900</v>
      </c>
      <c r="E43" s="33">
        <v>37.25</v>
      </c>
      <c r="F43" s="28">
        <f>D43*E43</f>
        <v>741275</v>
      </c>
      <c r="G43" s="34">
        <v>45000</v>
      </c>
      <c r="H43" s="35">
        <f>F43/G43</f>
        <v>16.472777777777779</v>
      </c>
    </row>
    <row r="44" spans="1:8" ht="15" thickBot="1">
      <c r="A44" s="36">
        <v>1</v>
      </c>
      <c r="B44" s="38"/>
      <c r="C44" s="38"/>
      <c r="D44" s="39">
        <f>C44-C40</f>
        <v>0</v>
      </c>
      <c r="E44" s="40"/>
      <c r="F44" s="41">
        <f>D44*E44</f>
        <v>0</v>
      </c>
      <c r="G44" s="42"/>
      <c r="H44" s="41" t="e">
        <f>F44/G44</f>
        <v>#DIV/0!</v>
      </c>
    </row>
    <row r="45" spans="1:8" ht="15" thickBot="1">
      <c r="A45" s="36">
        <v>2</v>
      </c>
      <c r="B45" s="38"/>
      <c r="C45" s="38"/>
      <c r="D45" s="39">
        <f>C45-C44</f>
        <v>0</v>
      </c>
      <c r="E45" s="40"/>
      <c r="F45" s="41">
        <f t="shared" ref="F45:F63" si="5">D45*E45</f>
        <v>0</v>
      </c>
      <c r="G45" s="42"/>
      <c r="H45" s="41" t="e">
        <f>F45/G45</f>
        <v>#DIV/0!</v>
      </c>
    </row>
    <row r="46" spans="1:8" ht="15" thickBot="1">
      <c r="A46" s="36">
        <v>3</v>
      </c>
      <c r="B46" s="38" t="s">
        <v>98</v>
      </c>
      <c r="C46" s="38" t="s">
        <v>98</v>
      </c>
      <c r="D46" s="39" t="e">
        <f>C46-C45</f>
        <v>#VALUE!</v>
      </c>
      <c r="E46" s="40" t="s">
        <v>98</v>
      </c>
      <c r="F46" s="41" t="e">
        <f t="shared" si="5"/>
        <v>#VALUE!</v>
      </c>
      <c r="G46" s="42"/>
      <c r="H46" s="41" t="e">
        <f t="shared" ref="H46:H63" si="6">F46/G46</f>
        <v>#VALUE!</v>
      </c>
    </row>
    <row r="47" spans="1:8" ht="15" thickBot="1">
      <c r="A47" s="36">
        <v>4</v>
      </c>
      <c r="B47" s="38" t="s">
        <v>98</v>
      </c>
      <c r="C47" s="38" t="s">
        <v>98</v>
      </c>
      <c r="D47" s="39" t="e">
        <f t="shared" ref="D47:D62" si="7">C47-C46</f>
        <v>#VALUE!</v>
      </c>
      <c r="E47" s="40" t="s">
        <v>98</v>
      </c>
      <c r="F47" s="41" t="e">
        <f t="shared" si="5"/>
        <v>#VALUE!</v>
      </c>
      <c r="G47" s="42"/>
      <c r="H47" s="41" t="e">
        <f t="shared" si="6"/>
        <v>#VALUE!</v>
      </c>
    </row>
    <row r="48" spans="1:8" ht="15" thickBot="1">
      <c r="A48" s="36">
        <v>5</v>
      </c>
      <c r="B48" s="38" t="s">
        <v>98</v>
      </c>
      <c r="C48" s="38" t="s">
        <v>98</v>
      </c>
      <c r="D48" s="39" t="e">
        <f t="shared" si="7"/>
        <v>#VALUE!</v>
      </c>
      <c r="E48" s="40" t="s">
        <v>98</v>
      </c>
      <c r="F48" s="41" t="e">
        <f t="shared" si="5"/>
        <v>#VALUE!</v>
      </c>
      <c r="G48" s="42"/>
      <c r="H48" s="41" t="e">
        <f t="shared" si="6"/>
        <v>#VALUE!</v>
      </c>
    </row>
    <row r="49" spans="1:8" ht="15" thickBot="1">
      <c r="A49" s="36">
        <v>6</v>
      </c>
      <c r="B49" s="38" t="s">
        <v>98</v>
      </c>
      <c r="C49" s="38" t="s">
        <v>98</v>
      </c>
      <c r="D49" s="39" t="e">
        <f t="shared" si="7"/>
        <v>#VALUE!</v>
      </c>
      <c r="E49" s="40" t="s">
        <v>98</v>
      </c>
      <c r="F49" s="41" t="e">
        <f t="shared" si="5"/>
        <v>#VALUE!</v>
      </c>
      <c r="G49" s="42"/>
      <c r="H49" s="41" t="e">
        <f t="shared" si="6"/>
        <v>#VALUE!</v>
      </c>
    </row>
    <row r="50" spans="1:8" ht="15" thickBot="1">
      <c r="A50" s="36">
        <v>7</v>
      </c>
      <c r="B50" s="38" t="s">
        <v>98</v>
      </c>
      <c r="C50" s="38" t="s">
        <v>98</v>
      </c>
      <c r="D50" s="39" t="e">
        <f t="shared" si="7"/>
        <v>#VALUE!</v>
      </c>
      <c r="E50" s="40" t="s">
        <v>98</v>
      </c>
      <c r="F50" s="41" t="e">
        <f t="shared" si="5"/>
        <v>#VALUE!</v>
      </c>
      <c r="G50" s="42"/>
      <c r="H50" s="41" t="e">
        <f t="shared" si="6"/>
        <v>#VALUE!</v>
      </c>
    </row>
    <row r="51" spans="1:8" ht="15" thickBot="1">
      <c r="A51" s="36">
        <v>8</v>
      </c>
      <c r="B51" s="38" t="s">
        <v>98</v>
      </c>
      <c r="C51" s="38" t="s">
        <v>98</v>
      </c>
      <c r="D51" s="39" t="e">
        <f t="shared" si="7"/>
        <v>#VALUE!</v>
      </c>
      <c r="E51" s="40" t="s">
        <v>98</v>
      </c>
      <c r="F51" s="41" t="e">
        <f t="shared" si="5"/>
        <v>#VALUE!</v>
      </c>
      <c r="G51" s="42"/>
      <c r="H51" s="41" t="e">
        <f t="shared" si="6"/>
        <v>#VALUE!</v>
      </c>
    </row>
    <row r="52" spans="1:8" ht="15" thickBot="1">
      <c r="A52" s="36">
        <v>9</v>
      </c>
      <c r="B52" s="38" t="s">
        <v>98</v>
      </c>
      <c r="C52" s="38" t="s">
        <v>98</v>
      </c>
      <c r="D52" s="39" t="e">
        <f t="shared" si="7"/>
        <v>#VALUE!</v>
      </c>
      <c r="E52" s="40" t="s">
        <v>98</v>
      </c>
      <c r="F52" s="41" t="e">
        <f t="shared" si="5"/>
        <v>#VALUE!</v>
      </c>
      <c r="G52" s="42"/>
      <c r="H52" s="41" t="e">
        <f t="shared" si="6"/>
        <v>#VALUE!</v>
      </c>
    </row>
    <row r="53" spans="1:8" ht="15" thickBot="1">
      <c r="A53" s="36">
        <v>10</v>
      </c>
      <c r="B53" s="38" t="s">
        <v>98</v>
      </c>
      <c r="C53" s="38" t="s">
        <v>98</v>
      </c>
      <c r="D53" s="39" t="e">
        <f t="shared" si="7"/>
        <v>#VALUE!</v>
      </c>
      <c r="E53" s="40" t="s">
        <v>98</v>
      </c>
      <c r="F53" s="41" t="e">
        <f t="shared" si="5"/>
        <v>#VALUE!</v>
      </c>
      <c r="G53" s="42"/>
      <c r="H53" s="41" t="e">
        <f t="shared" si="6"/>
        <v>#VALUE!</v>
      </c>
    </row>
    <row r="54" spans="1:8" ht="15" thickBot="1">
      <c r="A54" s="36">
        <v>11</v>
      </c>
      <c r="B54" s="38" t="s">
        <v>98</v>
      </c>
      <c r="C54" s="38" t="s">
        <v>98</v>
      </c>
      <c r="D54" s="39" t="e">
        <f t="shared" si="7"/>
        <v>#VALUE!</v>
      </c>
      <c r="E54" s="40" t="s">
        <v>98</v>
      </c>
      <c r="F54" s="41" t="e">
        <f t="shared" si="5"/>
        <v>#VALUE!</v>
      </c>
      <c r="G54" s="42"/>
      <c r="H54" s="41" t="e">
        <f t="shared" si="6"/>
        <v>#VALUE!</v>
      </c>
    </row>
    <row r="55" spans="1:8" ht="15" thickBot="1">
      <c r="A55" s="36">
        <v>12</v>
      </c>
      <c r="B55" s="38" t="s">
        <v>98</v>
      </c>
      <c r="C55" s="38" t="s">
        <v>98</v>
      </c>
      <c r="D55" s="39" t="e">
        <f t="shared" si="7"/>
        <v>#VALUE!</v>
      </c>
      <c r="E55" s="40" t="s">
        <v>98</v>
      </c>
      <c r="F55" s="41" t="e">
        <f t="shared" si="5"/>
        <v>#VALUE!</v>
      </c>
      <c r="G55" s="42"/>
      <c r="H55" s="41" t="e">
        <f t="shared" si="6"/>
        <v>#VALUE!</v>
      </c>
    </row>
    <row r="56" spans="1:8" ht="15" thickBot="1">
      <c r="A56" s="36">
        <v>13</v>
      </c>
      <c r="B56" s="38" t="s">
        <v>98</v>
      </c>
      <c r="C56" s="38" t="s">
        <v>98</v>
      </c>
      <c r="D56" s="39" t="e">
        <f t="shared" si="7"/>
        <v>#VALUE!</v>
      </c>
      <c r="E56" s="40" t="s">
        <v>98</v>
      </c>
      <c r="F56" s="41" t="e">
        <f t="shared" si="5"/>
        <v>#VALUE!</v>
      </c>
      <c r="G56" s="42"/>
      <c r="H56" s="41" t="e">
        <f t="shared" si="6"/>
        <v>#VALUE!</v>
      </c>
    </row>
    <row r="57" spans="1:8" ht="15" thickBot="1">
      <c r="A57" s="36">
        <v>14</v>
      </c>
      <c r="B57" s="38" t="s">
        <v>98</v>
      </c>
      <c r="C57" s="38" t="s">
        <v>98</v>
      </c>
      <c r="D57" s="39" t="e">
        <f t="shared" si="7"/>
        <v>#VALUE!</v>
      </c>
      <c r="E57" s="40" t="s">
        <v>98</v>
      </c>
      <c r="F57" s="41" t="e">
        <f t="shared" si="5"/>
        <v>#VALUE!</v>
      </c>
      <c r="G57" s="42"/>
      <c r="H57" s="41" t="e">
        <f t="shared" si="6"/>
        <v>#VALUE!</v>
      </c>
    </row>
    <row r="58" spans="1:8" ht="15" thickBot="1">
      <c r="A58" s="36">
        <v>15</v>
      </c>
      <c r="B58" s="38" t="s">
        <v>98</v>
      </c>
      <c r="C58" s="38" t="s">
        <v>98</v>
      </c>
      <c r="D58" s="39" t="e">
        <f t="shared" si="7"/>
        <v>#VALUE!</v>
      </c>
      <c r="E58" s="40" t="s">
        <v>98</v>
      </c>
      <c r="F58" s="41" t="e">
        <f t="shared" si="5"/>
        <v>#VALUE!</v>
      </c>
      <c r="G58" s="42"/>
      <c r="H58" s="41" t="e">
        <f t="shared" si="6"/>
        <v>#VALUE!</v>
      </c>
    </row>
    <row r="59" spans="1:8" ht="15" thickBot="1">
      <c r="A59" s="36">
        <v>16</v>
      </c>
      <c r="B59" s="38" t="s">
        <v>98</v>
      </c>
      <c r="C59" s="38" t="s">
        <v>98</v>
      </c>
      <c r="D59" s="39" t="e">
        <f t="shared" si="7"/>
        <v>#VALUE!</v>
      </c>
      <c r="E59" s="40" t="s">
        <v>98</v>
      </c>
      <c r="F59" s="41" t="e">
        <f t="shared" si="5"/>
        <v>#VALUE!</v>
      </c>
      <c r="G59" s="42"/>
      <c r="H59" s="41" t="e">
        <f t="shared" si="6"/>
        <v>#VALUE!</v>
      </c>
    </row>
    <row r="60" spans="1:8" ht="15" thickBot="1">
      <c r="A60" s="36">
        <v>17</v>
      </c>
      <c r="B60" s="38" t="s">
        <v>98</v>
      </c>
      <c r="C60" s="38" t="s">
        <v>98</v>
      </c>
      <c r="D60" s="39" t="e">
        <f t="shared" si="7"/>
        <v>#VALUE!</v>
      </c>
      <c r="E60" s="40" t="s">
        <v>98</v>
      </c>
      <c r="F60" s="41" t="e">
        <f t="shared" si="5"/>
        <v>#VALUE!</v>
      </c>
      <c r="G60" s="42"/>
      <c r="H60" s="41" t="e">
        <f t="shared" si="6"/>
        <v>#VALUE!</v>
      </c>
    </row>
    <row r="61" spans="1:8" ht="15" thickBot="1">
      <c r="A61" s="36">
        <v>18</v>
      </c>
      <c r="B61" s="38" t="s">
        <v>98</v>
      </c>
      <c r="C61" s="38" t="s">
        <v>98</v>
      </c>
      <c r="D61" s="39" t="e">
        <f t="shared" si="7"/>
        <v>#VALUE!</v>
      </c>
      <c r="E61" s="40" t="s">
        <v>98</v>
      </c>
      <c r="F61" s="41" t="e">
        <f t="shared" si="5"/>
        <v>#VALUE!</v>
      </c>
      <c r="G61" s="42"/>
      <c r="H61" s="41" t="e">
        <f t="shared" si="6"/>
        <v>#VALUE!</v>
      </c>
    </row>
    <row r="62" spans="1:8" ht="15" thickBot="1">
      <c r="A62" s="36">
        <v>19</v>
      </c>
      <c r="B62" s="38" t="s">
        <v>98</v>
      </c>
      <c r="C62" s="38" t="s">
        <v>98</v>
      </c>
      <c r="D62" s="39" t="e">
        <f t="shared" si="7"/>
        <v>#VALUE!</v>
      </c>
      <c r="E62" s="40" t="s">
        <v>98</v>
      </c>
      <c r="F62" s="41" t="e">
        <f t="shared" si="5"/>
        <v>#VALUE!</v>
      </c>
      <c r="G62" s="42"/>
      <c r="H62" s="41" t="e">
        <f t="shared" si="6"/>
        <v>#VALUE!</v>
      </c>
    </row>
    <row r="63" spans="1:8" ht="15" thickBot="1">
      <c r="A63" s="36">
        <v>20</v>
      </c>
      <c r="B63" s="38"/>
      <c r="C63" s="38"/>
      <c r="D63" s="39" t="e">
        <f>C63-C62</f>
        <v>#VALUE!</v>
      </c>
      <c r="E63" s="40"/>
      <c r="F63" s="41" t="e">
        <f t="shared" si="5"/>
        <v>#VALUE!</v>
      </c>
      <c r="G63" s="42"/>
      <c r="H63" s="41" t="e">
        <f t="shared" si="6"/>
        <v>#VALUE!</v>
      </c>
    </row>
    <row r="64" spans="1:8">
      <c r="A64" s="36" t="s">
        <v>170</v>
      </c>
      <c r="B64" s="44" t="s">
        <v>98</v>
      </c>
      <c r="C64" s="44" t="s">
        <v>98</v>
      </c>
      <c r="D64" s="39" t="e">
        <f>SUM(D44:D63)</f>
        <v>#VALUE!</v>
      </c>
      <c r="E64" s="45" t="e">
        <f>AVERAGE(E44:E62)</f>
        <v>#DIV/0!</v>
      </c>
      <c r="F64" s="41" t="e">
        <f>AVERAGE(F44:F62)</f>
        <v>#VALUE!</v>
      </c>
      <c r="G64" s="46" t="e">
        <f>AVERAGE(G44:G63)</f>
        <v>#DIV/0!</v>
      </c>
      <c r="H64" s="41" t="e">
        <f>AVERAGE(H45:H63)</f>
        <v>#DIV/0!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D7FEC-D480-42C0-B4F0-AEDD8D96B246}">
  <sheetPr>
    <tabColor rgb="FF0070C0"/>
  </sheetPr>
  <dimension ref="A1:F64"/>
  <sheetViews>
    <sheetView workbookViewId="0">
      <selection activeCell="G11" sqref="G11"/>
    </sheetView>
  </sheetViews>
  <sheetFormatPr defaultRowHeight="14.5"/>
  <cols>
    <col min="1" max="1" width="13.90625" customWidth="1"/>
    <col min="2" max="2" width="26.26953125" customWidth="1"/>
    <col min="3" max="3" width="11.36328125" customWidth="1"/>
    <col min="4" max="4" width="36.90625" customWidth="1"/>
  </cols>
  <sheetData>
    <row r="1" spans="1:4" s="247" customFormat="1" ht="17.5">
      <c r="A1" s="246" t="s">
        <v>1114</v>
      </c>
      <c r="B1" s="247" t="s">
        <v>1115</v>
      </c>
    </row>
    <row r="2" spans="1:4" ht="15" thickBot="1">
      <c r="A2" s="248"/>
    </row>
    <row r="3" spans="1:4" s="252" customFormat="1" ht="26" customHeight="1" thickBot="1">
      <c r="A3" s="249" t="s">
        <v>1139</v>
      </c>
      <c r="B3" s="250" t="s">
        <v>98</v>
      </c>
      <c r="C3" s="251" t="s">
        <v>99</v>
      </c>
      <c r="D3" s="250" t="s">
        <v>98</v>
      </c>
    </row>
    <row r="4" spans="1:4" ht="15.5">
      <c r="A4" s="253"/>
    </row>
    <row r="5" spans="1:4">
      <c r="A5" s="254"/>
    </row>
    <row r="6" spans="1:4" ht="24.5">
      <c r="B6" s="255" t="s">
        <v>1116</v>
      </c>
    </row>
    <row r="7" spans="1:4">
      <c r="B7" s="248"/>
    </row>
    <row r="8" spans="1:4">
      <c r="B8" s="256" t="s">
        <v>1117</v>
      </c>
    </row>
    <row r="9" spans="1:4">
      <c r="B9" s="254"/>
    </row>
    <row r="10" spans="1:4">
      <c r="B10" s="254" t="s">
        <v>1118</v>
      </c>
    </row>
    <row r="11" spans="1:4">
      <c r="B11" s="257" t="s">
        <v>1119</v>
      </c>
    </row>
    <row r="12" spans="1:4">
      <c r="B12" s="257" t="s">
        <v>1120</v>
      </c>
    </row>
    <row r="13" spans="1:4">
      <c r="B13" s="257" t="s">
        <v>1121</v>
      </c>
    </row>
    <row r="14" spans="1:4">
      <c r="B14" s="254"/>
    </row>
    <row r="15" spans="1:4">
      <c r="B15" s="254" t="s">
        <v>1122</v>
      </c>
    </row>
    <row r="16" spans="1:4">
      <c r="B16" s="257" t="s">
        <v>1123</v>
      </c>
    </row>
    <row r="17" spans="2:2">
      <c r="B17" s="257" t="s">
        <v>1124</v>
      </c>
    </row>
    <row r="18" spans="2:2">
      <c r="B18" s="257" t="s">
        <v>1125</v>
      </c>
    </row>
    <row r="19" spans="2:2">
      <c r="B19" s="257" t="s">
        <v>1126</v>
      </c>
    </row>
    <row r="20" spans="2:2">
      <c r="B20" s="254"/>
    </row>
    <row r="21" spans="2:2">
      <c r="B21" s="254" t="s">
        <v>1127</v>
      </c>
    </row>
    <row r="22" spans="2:2">
      <c r="B22" s="257" t="s">
        <v>1128</v>
      </c>
    </row>
    <row r="23" spans="2:2">
      <c r="B23" s="257" t="s">
        <v>1129</v>
      </c>
    </row>
    <row r="24" spans="2:2">
      <c r="B24" s="258"/>
    </row>
    <row r="25" spans="2:2">
      <c r="B25" s="256" t="s">
        <v>1130</v>
      </c>
    </row>
    <row r="26" spans="2:2">
      <c r="B26" s="256"/>
    </row>
    <row r="27" spans="2:2">
      <c r="B27" s="254" t="s">
        <v>1131</v>
      </c>
    </row>
    <row r="28" spans="2:2">
      <c r="B28" s="257" t="s">
        <v>1132</v>
      </c>
    </row>
    <row r="29" spans="2:2">
      <c r="B29" s="257" t="s">
        <v>1133</v>
      </c>
    </row>
    <row r="30" spans="2:2">
      <c r="B30" s="256"/>
    </row>
    <row r="31" spans="2:2">
      <c r="B31" s="256" t="s">
        <v>1134</v>
      </c>
    </row>
    <row r="32" spans="2:2">
      <c r="B32" s="256"/>
    </row>
    <row r="33" spans="1:6">
      <c r="B33" s="254" t="s">
        <v>1135</v>
      </c>
    </row>
    <row r="34" spans="1:6">
      <c r="B34" s="257" t="s">
        <v>1136</v>
      </c>
    </row>
    <row r="35" spans="1:6" ht="15.5">
      <c r="A35" s="253"/>
    </row>
    <row r="36" spans="1:6" ht="15.5">
      <c r="A36" s="253"/>
    </row>
    <row r="37" spans="1:6" ht="15">
      <c r="A37" s="234" t="s">
        <v>1137</v>
      </c>
    </row>
    <row r="38" spans="1:6" ht="15.5">
      <c r="A38" s="253"/>
    </row>
    <row r="39" spans="1:6" ht="18.5" thickBot="1">
      <c r="A39" s="259"/>
      <c r="B39" s="260" t="s">
        <v>309</v>
      </c>
      <c r="C39" s="260" t="s">
        <v>310</v>
      </c>
      <c r="D39" s="261" t="s">
        <v>311</v>
      </c>
      <c r="E39" s="260" t="s">
        <v>322</v>
      </c>
      <c r="F39" s="260" t="s">
        <v>312</v>
      </c>
    </row>
    <row r="40" spans="1:6" ht="15" thickBot="1">
      <c r="A40" s="262"/>
      <c r="B40" s="263" t="s">
        <v>316</v>
      </c>
      <c r="C40" s="263" t="s">
        <v>314</v>
      </c>
      <c r="D40" s="264" t="s">
        <v>58</v>
      </c>
      <c r="E40" s="263" t="s">
        <v>320</v>
      </c>
      <c r="F40" s="263" t="s">
        <v>313</v>
      </c>
    </row>
    <row r="41" spans="1:6" ht="15" thickBot="1">
      <c r="A41" s="262"/>
      <c r="B41" s="263" t="s">
        <v>317</v>
      </c>
      <c r="C41" s="263" t="s">
        <v>314</v>
      </c>
      <c r="D41" s="264" t="s">
        <v>319</v>
      </c>
      <c r="E41" s="263"/>
      <c r="F41" s="263" t="s">
        <v>323</v>
      </c>
    </row>
    <row r="42" spans="1:6" ht="18.5" thickBot="1">
      <c r="A42" s="262"/>
      <c r="B42" s="263" t="s">
        <v>318</v>
      </c>
      <c r="C42" s="263" t="s">
        <v>315</v>
      </c>
      <c r="D42" s="264" t="s">
        <v>58</v>
      </c>
      <c r="E42" s="263" t="s">
        <v>321</v>
      </c>
      <c r="F42" s="263" t="s">
        <v>324</v>
      </c>
    </row>
    <row r="43" spans="1:6" ht="15" thickBot="1">
      <c r="A43" s="265">
        <v>1</v>
      </c>
      <c r="B43" s="266"/>
      <c r="C43" s="266" t="s">
        <v>98</v>
      </c>
      <c r="D43" s="267"/>
      <c r="E43" s="266"/>
      <c r="F43" s="266"/>
    </row>
    <row r="44" spans="1:6" ht="15" thickBot="1">
      <c r="A44" s="265">
        <v>2</v>
      </c>
      <c r="B44" s="266" t="s">
        <v>98</v>
      </c>
      <c r="C44" s="266" t="s">
        <v>98</v>
      </c>
      <c r="D44" s="267"/>
      <c r="E44" s="266"/>
      <c r="F44" s="266"/>
    </row>
    <row r="45" spans="1:6" ht="15" thickBot="1">
      <c r="A45" s="265">
        <v>3</v>
      </c>
      <c r="B45" s="266" t="s">
        <v>98</v>
      </c>
      <c r="C45" s="266" t="s">
        <v>98</v>
      </c>
      <c r="D45" s="267"/>
      <c r="E45" s="266"/>
      <c r="F45" s="266"/>
    </row>
    <row r="46" spans="1:6" ht="15" thickBot="1">
      <c r="A46" s="265">
        <v>4</v>
      </c>
      <c r="B46" s="266" t="s">
        <v>98</v>
      </c>
      <c r="C46" s="266" t="s">
        <v>98</v>
      </c>
      <c r="D46" s="267"/>
      <c r="E46" s="266"/>
      <c r="F46" s="266"/>
    </row>
    <row r="47" spans="1:6" ht="15" thickBot="1">
      <c r="A47" s="265">
        <v>5</v>
      </c>
      <c r="B47" s="266" t="s">
        <v>98</v>
      </c>
      <c r="C47" s="266" t="s">
        <v>98</v>
      </c>
      <c r="D47" s="267"/>
      <c r="E47" s="266"/>
      <c r="F47" s="266"/>
    </row>
    <row r="48" spans="1:6" ht="15" thickBot="1">
      <c r="A48" s="265">
        <v>6</v>
      </c>
      <c r="B48" s="266" t="s">
        <v>98</v>
      </c>
      <c r="C48" s="266" t="s">
        <v>98</v>
      </c>
      <c r="D48" s="267"/>
      <c r="E48" s="266"/>
      <c r="F48" s="266"/>
    </row>
    <row r="49" spans="1:6" ht="15" thickBot="1">
      <c r="A49" s="265">
        <v>7</v>
      </c>
      <c r="B49" s="266" t="s">
        <v>98</v>
      </c>
      <c r="C49" s="266" t="s">
        <v>98</v>
      </c>
      <c r="D49" s="267"/>
      <c r="E49" s="266"/>
      <c r="F49" s="266"/>
    </row>
    <row r="50" spans="1:6" ht="15" thickBot="1">
      <c r="A50" s="265">
        <v>8</v>
      </c>
      <c r="B50" s="266" t="s">
        <v>98</v>
      </c>
      <c r="C50" s="266" t="s">
        <v>98</v>
      </c>
      <c r="D50" s="267"/>
      <c r="E50" s="266"/>
      <c r="F50" s="266"/>
    </row>
    <row r="51" spans="1:6" ht="15" thickBot="1">
      <c r="A51" s="265">
        <v>9</v>
      </c>
      <c r="B51" s="266" t="s">
        <v>98</v>
      </c>
      <c r="C51" s="266" t="s">
        <v>98</v>
      </c>
      <c r="D51" s="267"/>
      <c r="E51" s="266"/>
      <c r="F51" s="266"/>
    </row>
    <row r="52" spans="1:6" ht="15" thickBot="1">
      <c r="A52" s="265">
        <v>10</v>
      </c>
      <c r="B52" s="266" t="s">
        <v>98</v>
      </c>
      <c r="C52" s="266" t="s">
        <v>98</v>
      </c>
      <c r="D52" s="267"/>
      <c r="E52" s="266"/>
      <c r="F52" s="266"/>
    </row>
    <row r="53" spans="1:6" ht="15" thickBot="1">
      <c r="A53" s="265">
        <v>11</v>
      </c>
      <c r="B53" s="266" t="s">
        <v>98</v>
      </c>
      <c r="C53" s="266" t="s">
        <v>98</v>
      </c>
      <c r="D53" s="267"/>
      <c r="E53" s="266"/>
      <c r="F53" s="266"/>
    </row>
    <row r="54" spans="1:6" ht="15" thickBot="1">
      <c r="A54" s="265">
        <v>12</v>
      </c>
      <c r="B54" s="266" t="s">
        <v>98</v>
      </c>
      <c r="C54" s="266" t="s">
        <v>98</v>
      </c>
      <c r="D54" s="267"/>
      <c r="E54" s="266"/>
      <c r="F54" s="266"/>
    </row>
    <row r="55" spans="1:6" ht="15" thickBot="1">
      <c r="A55" s="265">
        <v>13</v>
      </c>
      <c r="B55" s="266" t="s">
        <v>98</v>
      </c>
      <c r="C55" s="266" t="s">
        <v>98</v>
      </c>
      <c r="D55" s="267"/>
      <c r="E55" s="266"/>
      <c r="F55" s="266"/>
    </row>
    <row r="56" spans="1:6" ht="15" thickBot="1">
      <c r="A56" s="265">
        <v>14</v>
      </c>
      <c r="B56" s="266" t="s">
        <v>98</v>
      </c>
      <c r="C56" s="266" t="s">
        <v>98</v>
      </c>
      <c r="D56" s="267"/>
      <c r="E56" s="266"/>
      <c r="F56" s="266"/>
    </row>
    <row r="57" spans="1:6" ht="15" thickBot="1">
      <c r="A57" s="265">
        <v>15</v>
      </c>
      <c r="B57" s="266" t="s">
        <v>98</v>
      </c>
      <c r="C57" s="266" t="s">
        <v>98</v>
      </c>
      <c r="D57" s="267"/>
      <c r="E57" s="266"/>
      <c r="F57" s="266"/>
    </row>
    <row r="58" spans="1:6" ht="15" thickBot="1">
      <c r="A58" s="265">
        <v>16</v>
      </c>
      <c r="B58" s="266" t="s">
        <v>98</v>
      </c>
      <c r="C58" s="266" t="s">
        <v>98</v>
      </c>
      <c r="D58" s="267"/>
      <c r="E58" s="266"/>
      <c r="F58" s="266"/>
    </row>
    <row r="59" spans="1:6" ht="15" thickBot="1">
      <c r="A59" s="265">
        <v>17</v>
      </c>
      <c r="B59" s="266" t="s">
        <v>98</v>
      </c>
      <c r="C59" s="266" t="s">
        <v>98</v>
      </c>
      <c r="D59" s="267"/>
      <c r="E59" s="266"/>
      <c r="F59" s="266"/>
    </row>
    <row r="60" spans="1:6" ht="15" thickBot="1">
      <c r="A60" s="265">
        <v>18</v>
      </c>
      <c r="B60" s="266" t="s">
        <v>98</v>
      </c>
      <c r="C60" s="266" t="s">
        <v>98</v>
      </c>
      <c r="D60" s="267"/>
      <c r="E60" s="266"/>
      <c r="F60" s="266"/>
    </row>
    <row r="61" spans="1:6" ht="15" thickBot="1">
      <c r="A61" s="265">
        <v>19</v>
      </c>
      <c r="B61" s="266" t="s">
        <v>98</v>
      </c>
      <c r="C61" s="266" t="s">
        <v>98</v>
      </c>
      <c r="D61" s="267"/>
      <c r="E61" s="266"/>
      <c r="F61" s="266"/>
    </row>
    <row r="62" spans="1:6" ht="15" thickBot="1">
      <c r="A62" s="265">
        <v>20</v>
      </c>
      <c r="B62" s="266" t="s">
        <v>98</v>
      </c>
      <c r="C62" s="266" t="s">
        <v>98</v>
      </c>
      <c r="D62" s="267"/>
      <c r="E62" s="266"/>
      <c r="F62" s="266"/>
    </row>
    <row r="63" spans="1:6" ht="15.5">
      <c r="A63" s="253"/>
    </row>
    <row r="64" spans="1:6">
      <c r="A64" s="114" t="s">
        <v>1138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484C-5F78-47EE-BC16-EE6991D578FE}">
  <sheetPr>
    <tabColor rgb="FF0070C0"/>
  </sheetPr>
  <dimension ref="A1:B92"/>
  <sheetViews>
    <sheetView workbookViewId="0">
      <selection activeCell="D17" sqref="D17"/>
    </sheetView>
  </sheetViews>
  <sheetFormatPr defaultRowHeight="14.5"/>
  <cols>
    <col min="1" max="1" width="20.26953125" customWidth="1"/>
    <col min="2" max="2" width="79.6328125" customWidth="1"/>
  </cols>
  <sheetData>
    <row r="1" spans="1:2" ht="19.5">
      <c r="A1" s="247" t="s">
        <v>1140</v>
      </c>
    </row>
    <row r="2" spans="1:2" ht="15" thickBot="1"/>
    <row r="3" spans="1:2" ht="15" thickBot="1">
      <c r="A3" s="268"/>
      <c r="B3" s="269" t="s">
        <v>0</v>
      </c>
    </row>
    <row r="4" spans="1:2" ht="15" thickBot="1">
      <c r="A4" s="270" t="s">
        <v>1141</v>
      </c>
      <c r="B4" s="271" t="s">
        <v>1142</v>
      </c>
    </row>
    <row r="5" spans="1:2" ht="15" thickBot="1">
      <c r="A5" s="270" t="s">
        <v>247</v>
      </c>
      <c r="B5" s="271" t="s">
        <v>1142</v>
      </c>
    </row>
    <row r="6" spans="1:2" ht="15" thickBot="1">
      <c r="A6" s="270" t="s">
        <v>153</v>
      </c>
      <c r="B6" s="271" t="s">
        <v>1142</v>
      </c>
    </row>
    <row r="7" spans="1:2">
      <c r="A7" s="327" t="s">
        <v>1143</v>
      </c>
      <c r="B7" s="329" t="s">
        <v>1144</v>
      </c>
    </row>
    <row r="8" spans="1:2" ht="34" customHeight="1" thickBot="1">
      <c r="A8" s="328"/>
      <c r="B8" s="330"/>
    </row>
    <row r="9" spans="1:2">
      <c r="A9" s="130"/>
    </row>
    <row r="10" spans="1:2" ht="15" thickBot="1">
      <c r="A10" s="272" t="s">
        <v>1145</v>
      </c>
    </row>
    <row r="11" spans="1:2" ht="16.5" customHeight="1" thickBot="1">
      <c r="A11" s="273"/>
      <c r="B11" s="274" t="s">
        <v>1146</v>
      </c>
    </row>
    <row r="12" spans="1:2" ht="15" thickBot="1">
      <c r="A12" s="275" t="s">
        <v>1147</v>
      </c>
      <c r="B12" s="276" t="s">
        <v>1148</v>
      </c>
    </row>
    <row r="13" spans="1:2" ht="15" thickBot="1">
      <c r="A13" s="277" t="s">
        <v>1149</v>
      </c>
      <c r="B13" s="278" t="s">
        <v>98</v>
      </c>
    </row>
    <row r="14" spans="1:2" ht="15" thickBot="1">
      <c r="A14" s="277" t="s">
        <v>1150</v>
      </c>
      <c r="B14" s="278" t="s">
        <v>98</v>
      </c>
    </row>
    <row r="15" spans="1:2" ht="15" thickBot="1">
      <c r="A15" s="277" t="s">
        <v>1151</v>
      </c>
      <c r="B15" s="278" t="s">
        <v>98</v>
      </c>
    </row>
    <row r="16" spans="1:2" ht="15" thickBot="1">
      <c r="A16" s="277" t="s">
        <v>1152</v>
      </c>
      <c r="B16" s="278" t="s">
        <v>98</v>
      </c>
    </row>
    <row r="17" spans="1:2" ht="15" thickBot="1">
      <c r="A17" s="277" t="s">
        <v>1153</v>
      </c>
      <c r="B17" s="278" t="s">
        <v>98</v>
      </c>
    </row>
    <row r="18" spans="1:2" ht="15" thickBot="1">
      <c r="A18" s="277" t="s">
        <v>1154</v>
      </c>
      <c r="B18" s="278" t="s">
        <v>98</v>
      </c>
    </row>
    <row r="19" spans="1:2" ht="15" thickBot="1">
      <c r="A19" s="277" t="s">
        <v>1155</v>
      </c>
      <c r="B19" s="278" t="s">
        <v>98</v>
      </c>
    </row>
    <row r="20" spans="1:2" ht="29" customHeight="1" thickBot="1">
      <c r="A20" s="279" t="s">
        <v>1156</v>
      </c>
      <c r="B20" s="280" t="s">
        <v>98</v>
      </c>
    </row>
    <row r="21" spans="1:2" ht="22" customHeight="1" thickBot="1">
      <c r="A21" s="279" t="s">
        <v>1157</v>
      </c>
      <c r="B21" s="280" t="s">
        <v>98</v>
      </c>
    </row>
    <row r="22" spans="1:2" ht="26" customHeight="1" thickBot="1">
      <c r="A22" s="279" t="s">
        <v>1158</v>
      </c>
      <c r="B22" s="280" t="s">
        <v>98</v>
      </c>
    </row>
    <row r="23" spans="1:2" ht="22.5" customHeight="1" thickBot="1">
      <c r="A23" s="279" t="s">
        <v>1159</v>
      </c>
      <c r="B23" s="280" t="s">
        <v>98</v>
      </c>
    </row>
    <row r="24" spans="1:2" ht="19" customHeight="1" thickBot="1">
      <c r="A24" s="279" t="s">
        <v>1160</v>
      </c>
      <c r="B24" s="280" t="s">
        <v>98</v>
      </c>
    </row>
    <row r="25" spans="1:2">
      <c r="A25" s="272"/>
    </row>
    <row r="26" spans="1:2" ht="15" thickBot="1">
      <c r="A26" s="272" t="s">
        <v>1161</v>
      </c>
    </row>
    <row r="27" spans="1:2" ht="15" thickBot="1">
      <c r="A27" s="273"/>
      <c r="B27" s="274"/>
    </row>
    <row r="28" spans="1:2">
      <c r="A28" s="331"/>
      <c r="B28" s="333" t="s">
        <v>98</v>
      </c>
    </row>
    <row r="29" spans="1:2" ht="15" thickBot="1">
      <c r="A29" s="332"/>
      <c r="B29" s="334"/>
    </row>
    <row r="30" spans="1:2">
      <c r="A30" s="331"/>
      <c r="B30" s="333" t="s">
        <v>98</v>
      </c>
    </row>
    <row r="31" spans="1:2" ht="15" thickBot="1">
      <c r="A31" s="332"/>
      <c r="B31" s="334"/>
    </row>
    <row r="32" spans="1:2">
      <c r="A32" s="331"/>
      <c r="B32" s="333" t="s">
        <v>98</v>
      </c>
    </row>
    <row r="33" spans="1:2" ht="15" thickBot="1">
      <c r="A33" s="332"/>
      <c r="B33" s="334"/>
    </row>
    <row r="34" spans="1:2">
      <c r="A34" s="331"/>
      <c r="B34" s="333" t="s">
        <v>98</v>
      </c>
    </row>
    <row r="35" spans="1:2" ht="15" thickBot="1">
      <c r="A35" s="332"/>
      <c r="B35" s="334"/>
    </row>
    <row r="36" spans="1:2">
      <c r="A36" s="331"/>
      <c r="B36" s="333" t="s">
        <v>98</v>
      </c>
    </row>
    <row r="37" spans="1:2" ht="15" thickBot="1">
      <c r="A37" s="335"/>
      <c r="B37" s="336"/>
    </row>
    <row r="38" spans="1:2">
      <c r="A38" s="272"/>
    </row>
    <row r="39" spans="1:2">
      <c r="B39" s="281" t="s">
        <v>1162</v>
      </c>
    </row>
    <row r="41" spans="1:2">
      <c r="B41" s="282" t="s">
        <v>1163</v>
      </c>
    </row>
    <row r="42" spans="1:2">
      <c r="B42" s="283" t="s">
        <v>1164</v>
      </c>
    </row>
    <row r="43" spans="1:2">
      <c r="B43" s="283" t="s">
        <v>1165</v>
      </c>
    </row>
    <row r="44" spans="1:2" ht="23">
      <c r="B44" s="283" t="s">
        <v>1166</v>
      </c>
    </row>
    <row r="45" spans="1:2">
      <c r="B45" s="283" t="s">
        <v>1167</v>
      </c>
    </row>
    <row r="46" spans="1:2">
      <c r="B46" s="283" t="s">
        <v>1168</v>
      </c>
    </row>
    <row r="47" spans="1:2">
      <c r="B47" s="282"/>
    </row>
    <row r="48" spans="1:2">
      <c r="B48" s="282" t="s">
        <v>1169</v>
      </c>
    </row>
    <row r="49" spans="2:2">
      <c r="B49" s="283" t="s">
        <v>1170</v>
      </c>
    </row>
    <row r="50" spans="2:2" ht="34.5">
      <c r="B50" s="283" t="s">
        <v>1171</v>
      </c>
    </row>
    <row r="51" spans="2:2" ht="23">
      <c r="B51" s="283" t="s">
        <v>1172</v>
      </c>
    </row>
    <row r="52" spans="2:2">
      <c r="B52" s="283" t="s">
        <v>1173</v>
      </c>
    </row>
    <row r="53" spans="2:2">
      <c r="B53" s="282"/>
    </row>
    <row r="54" spans="2:2">
      <c r="B54" s="282" t="s">
        <v>1174</v>
      </c>
    </row>
    <row r="55" spans="2:2" ht="23">
      <c r="B55" s="283" t="s">
        <v>1175</v>
      </c>
    </row>
    <row r="56" spans="2:2" ht="23">
      <c r="B56" s="283" t="s">
        <v>1176</v>
      </c>
    </row>
    <row r="57" spans="2:2" ht="23">
      <c r="B57" s="283" t="s">
        <v>1177</v>
      </c>
    </row>
    <row r="58" spans="2:2" ht="34.5">
      <c r="B58" s="283" t="s">
        <v>1178</v>
      </c>
    </row>
    <row r="59" spans="2:2" ht="23">
      <c r="B59" s="283" t="s">
        <v>1179</v>
      </c>
    </row>
    <row r="60" spans="2:2" ht="23">
      <c r="B60" s="283" t="s">
        <v>1180</v>
      </c>
    </row>
    <row r="61" spans="2:2">
      <c r="B61" s="282"/>
    </row>
    <row r="62" spans="2:2">
      <c r="B62" s="282" t="s">
        <v>1181</v>
      </c>
    </row>
    <row r="63" spans="2:2">
      <c r="B63" s="284" t="s">
        <v>1182</v>
      </c>
    </row>
    <row r="64" spans="2:2">
      <c r="B64" s="284" t="s">
        <v>1183</v>
      </c>
    </row>
    <row r="65" spans="2:2">
      <c r="B65" s="284" t="s">
        <v>1184</v>
      </c>
    </row>
    <row r="66" spans="2:2">
      <c r="B66" s="284" t="s">
        <v>1185</v>
      </c>
    </row>
    <row r="67" spans="2:2">
      <c r="B67" s="284" t="s">
        <v>1186</v>
      </c>
    </row>
    <row r="68" spans="2:2">
      <c r="B68" s="284" t="s">
        <v>1187</v>
      </c>
    </row>
    <row r="69" spans="2:2">
      <c r="B69" s="285"/>
    </row>
    <row r="70" spans="2:2">
      <c r="B70" s="282" t="s">
        <v>1188</v>
      </c>
    </row>
    <row r="71" spans="2:2">
      <c r="B71" s="284" t="s">
        <v>1189</v>
      </c>
    </row>
    <row r="72" spans="2:2">
      <c r="B72" s="284" t="s">
        <v>1190</v>
      </c>
    </row>
    <row r="73" spans="2:2">
      <c r="B73" s="282"/>
    </row>
    <row r="74" spans="2:2">
      <c r="B74" s="282" t="s">
        <v>1191</v>
      </c>
    </row>
    <row r="75" spans="2:2">
      <c r="B75" s="284" t="s">
        <v>1190</v>
      </c>
    </row>
    <row r="76" spans="2:2">
      <c r="B76" s="284" t="s">
        <v>1192</v>
      </c>
    </row>
    <row r="77" spans="2:2">
      <c r="B77" s="282"/>
    </row>
    <row r="78" spans="2:2">
      <c r="B78" s="282" t="s">
        <v>1193</v>
      </c>
    </row>
    <row r="79" spans="2:2">
      <c r="B79" s="284" t="s">
        <v>1190</v>
      </c>
    </row>
    <row r="80" spans="2:2">
      <c r="B80" s="284" t="s">
        <v>1194</v>
      </c>
    </row>
    <row r="81" spans="1:2">
      <c r="B81" s="282"/>
    </row>
    <row r="82" spans="1:2">
      <c r="B82" s="282" t="s">
        <v>1195</v>
      </c>
    </row>
    <row r="83" spans="1:2">
      <c r="B83" s="284" t="s">
        <v>1196</v>
      </c>
    </row>
    <row r="84" spans="1:2">
      <c r="B84" s="284" t="s">
        <v>1197</v>
      </c>
    </row>
    <row r="85" spans="1:2">
      <c r="B85" s="282"/>
    </row>
    <row r="86" spans="1:2">
      <c r="B86" s="282" t="s">
        <v>1198</v>
      </c>
    </row>
    <row r="87" spans="1:2">
      <c r="B87" s="284" t="s">
        <v>1199</v>
      </c>
    </row>
    <row r="88" spans="1:2">
      <c r="B88" s="284" t="s">
        <v>1200</v>
      </c>
    </row>
    <row r="89" spans="1:2">
      <c r="B89" s="284" t="s">
        <v>1201</v>
      </c>
    </row>
    <row r="90" spans="1:2">
      <c r="B90" s="284" t="s">
        <v>1202</v>
      </c>
    </row>
    <row r="91" spans="1:2">
      <c r="B91" s="284" t="s">
        <v>1203</v>
      </c>
    </row>
    <row r="92" spans="1:2" ht="15">
      <c r="A92" s="234"/>
    </row>
  </sheetData>
  <mergeCells count="12">
    <mergeCell ref="A32:A33"/>
    <mergeCell ref="B32:B33"/>
    <mergeCell ref="A34:A35"/>
    <mergeCell ref="B34:B35"/>
    <mergeCell ref="A36:A37"/>
    <mergeCell ref="B36:B37"/>
    <mergeCell ref="A7:A8"/>
    <mergeCell ref="B7:B8"/>
    <mergeCell ref="A28:A29"/>
    <mergeCell ref="B28:B29"/>
    <mergeCell ref="A30:A31"/>
    <mergeCell ref="B30:B3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0D5E9-8F68-488C-9ACF-9435E429F206}">
  <sheetPr>
    <tabColor rgb="FF0070C0"/>
  </sheetPr>
  <dimension ref="A1:N52"/>
  <sheetViews>
    <sheetView topLeftCell="A27" workbookViewId="0">
      <selection activeCell="K21" sqref="K21:N21"/>
    </sheetView>
  </sheetViews>
  <sheetFormatPr defaultRowHeight="14.5"/>
  <cols>
    <col min="1" max="1" width="5" customWidth="1"/>
    <col min="2" max="2" width="9.453125" bestFit="1" customWidth="1"/>
    <col min="3" max="3" width="10.54296875" bestFit="1" customWidth="1"/>
    <col min="4" max="4" width="9.453125" bestFit="1" customWidth="1"/>
    <col min="5" max="5" width="10.81640625" customWidth="1"/>
    <col min="6" max="7" width="9.81640625" bestFit="1" customWidth="1"/>
    <col min="8" max="8" width="12.1796875" customWidth="1"/>
    <col min="9" max="9" width="9.81640625" customWidth="1"/>
    <col min="11" max="11" width="27.453125" customWidth="1"/>
    <col min="12" max="13" width="9.1796875" bestFit="1" customWidth="1"/>
    <col min="14" max="14" width="9.453125" bestFit="1" customWidth="1"/>
  </cols>
  <sheetData>
    <row r="1" spans="1:14">
      <c r="A1" s="13" t="s">
        <v>171</v>
      </c>
      <c r="B1" s="7"/>
      <c r="C1" s="8"/>
      <c r="D1" s="6"/>
      <c r="E1" s="87"/>
      <c r="F1" s="6"/>
      <c r="G1" s="6"/>
      <c r="K1" s="13" t="s">
        <v>299</v>
      </c>
    </row>
    <row r="2" spans="1:14" ht="18">
      <c r="A2" s="238"/>
      <c r="B2" s="238" t="s">
        <v>153</v>
      </c>
      <c r="C2" s="238" t="s">
        <v>188</v>
      </c>
      <c r="D2" s="238" t="s">
        <v>189</v>
      </c>
      <c r="E2" s="238" t="s">
        <v>156</v>
      </c>
      <c r="F2" s="238" t="s">
        <v>222</v>
      </c>
      <c r="G2" s="238" t="s">
        <v>157</v>
      </c>
      <c r="H2" s="238" t="s">
        <v>190</v>
      </c>
      <c r="I2" s="238" t="s">
        <v>159</v>
      </c>
      <c r="K2" s="320" t="s">
        <v>172</v>
      </c>
      <c r="L2" s="320" t="s">
        <v>173</v>
      </c>
      <c r="M2" s="320" t="s">
        <v>284</v>
      </c>
      <c r="N2" s="320" t="s">
        <v>175</v>
      </c>
    </row>
    <row r="3" spans="1:14">
      <c r="A3" s="14">
        <v>0</v>
      </c>
      <c r="B3" s="15">
        <v>40554</v>
      </c>
      <c r="C3" s="16">
        <v>35000</v>
      </c>
      <c r="D3" s="16">
        <v>10000</v>
      </c>
      <c r="E3" s="16">
        <v>30</v>
      </c>
      <c r="F3" s="16">
        <v>2</v>
      </c>
      <c r="G3" s="16">
        <f>D3*F3/E3</f>
        <v>666.66666666666663</v>
      </c>
      <c r="H3" s="16">
        <f>D3/E3*30</f>
        <v>10000</v>
      </c>
      <c r="I3" s="17">
        <f>F3*H3</f>
        <v>20000</v>
      </c>
      <c r="K3" s="79" t="s">
        <v>179</v>
      </c>
      <c r="L3" s="86">
        <v>355</v>
      </c>
      <c r="M3" s="78"/>
      <c r="N3" s="78"/>
    </row>
    <row r="4" spans="1:14">
      <c r="A4" s="14">
        <v>0</v>
      </c>
      <c r="B4" s="15">
        <v>40586</v>
      </c>
      <c r="C4" s="16">
        <v>75000</v>
      </c>
      <c r="D4" s="16">
        <f>C4-C3</f>
        <v>40000</v>
      </c>
      <c r="E4" s="16">
        <f>B4-B3</f>
        <v>32</v>
      </c>
      <c r="F4" s="16">
        <v>2</v>
      </c>
      <c r="G4" s="16">
        <f>D4*F4/E4</f>
        <v>2500</v>
      </c>
      <c r="H4" s="16">
        <f>D4/E4*30</f>
        <v>37500</v>
      </c>
      <c r="I4" s="17">
        <f>F4*H4</f>
        <v>75000</v>
      </c>
      <c r="K4" s="79" t="s">
        <v>285</v>
      </c>
      <c r="L4" s="86">
        <v>12</v>
      </c>
      <c r="M4" s="78"/>
      <c r="N4" s="78"/>
    </row>
    <row r="5" spans="1:14" ht="18">
      <c r="A5" s="18" t="s">
        <v>160</v>
      </c>
      <c r="B5" s="19"/>
      <c r="C5" s="20"/>
      <c r="D5" s="21"/>
      <c r="E5" s="22" t="s">
        <v>98</v>
      </c>
      <c r="F5" s="21"/>
      <c r="G5" s="21"/>
      <c r="H5" s="22"/>
      <c r="I5" s="23" t="s">
        <v>98</v>
      </c>
      <c r="K5" s="79" t="s">
        <v>286</v>
      </c>
      <c r="L5" s="86">
        <v>50</v>
      </c>
      <c r="M5" s="78"/>
      <c r="N5" s="78"/>
    </row>
    <row r="6" spans="1:14">
      <c r="A6" s="18">
        <v>1</v>
      </c>
      <c r="B6" s="180"/>
      <c r="C6" s="20"/>
      <c r="D6" s="21">
        <f>C6-C5</f>
        <v>0</v>
      </c>
      <c r="E6" s="22">
        <f>B6-B5</f>
        <v>0</v>
      </c>
      <c r="F6" s="60">
        <v>2</v>
      </c>
      <c r="G6" s="21" t="e">
        <f>D6*F6/E6</f>
        <v>#DIV/0!</v>
      </c>
      <c r="H6" s="21" t="e">
        <f>D6/E6*30</f>
        <v>#DIV/0!</v>
      </c>
      <c r="I6" s="23" t="e">
        <f>H6*F6</f>
        <v>#DIV/0!</v>
      </c>
      <c r="K6" s="79" t="s">
        <v>287</v>
      </c>
      <c r="L6" s="86">
        <v>2</v>
      </c>
      <c r="M6" s="78"/>
      <c r="N6" s="78"/>
    </row>
    <row r="7" spans="1:14">
      <c r="A7" s="18">
        <v>2</v>
      </c>
      <c r="B7" s="19"/>
      <c r="C7" s="20"/>
      <c r="D7" s="21">
        <f t="shared" ref="D7:D24" si="0">C7-C6</f>
        <v>0</v>
      </c>
      <c r="E7" s="22">
        <f t="shared" ref="E7:E24" si="1">B7-B6</f>
        <v>0</v>
      </c>
      <c r="F7" s="60">
        <v>2</v>
      </c>
      <c r="G7" s="21" t="e">
        <f t="shared" ref="G7:G24" si="2">D7*F7/E7</f>
        <v>#DIV/0!</v>
      </c>
      <c r="H7" s="21" t="e">
        <f t="shared" ref="H7:H24" si="3">D7/E7*30</f>
        <v>#DIV/0!</v>
      </c>
      <c r="I7" s="23" t="e">
        <f t="shared" ref="I7:I24" si="4">H7*F7</f>
        <v>#DIV/0!</v>
      </c>
      <c r="K7" s="79" t="s">
        <v>288</v>
      </c>
      <c r="L7" s="86">
        <v>60</v>
      </c>
      <c r="M7" s="78"/>
      <c r="N7" s="78"/>
    </row>
    <row r="8" spans="1:14">
      <c r="A8" s="18">
        <v>3</v>
      </c>
      <c r="B8" s="19" t="s">
        <v>98</v>
      </c>
      <c r="C8" s="20" t="s">
        <v>98</v>
      </c>
      <c r="D8" s="21" t="e">
        <f t="shared" si="0"/>
        <v>#VALUE!</v>
      </c>
      <c r="E8" s="22" t="e">
        <f t="shared" si="1"/>
        <v>#VALUE!</v>
      </c>
      <c r="F8" s="60">
        <v>2</v>
      </c>
      <c r="G8" s="21" t="e">
        <f t="shared" si="2"/>
        <v>#VALUE!</v>
      </c>
      <c r="H8" s="21" t="e">
        <f t="shared" si="3"/>
        <v>#VALUE!</v>
      </c>
      <c r="I8" s="23" t="e">
        <f t="shared" si="4"/>
        <v>#VALUE!</v>
      </c>
      <c r="K8" s="79" t="s">
        <v>289</v>
      </c>
      <c r="L8" s="86">
        <v>20</v>
      </c>
      <c r="M8" s="78"/>
      <c r="N8" s="78"/>
    </row>
    <row r="9" spans="1:14">
      <c r="A9" s="18">
        <v>4</v>
      </c>
      <c r="B9" s="19" t="s">
        <v>98</v>
      </c>
      <c r="C9" s="20" t="s">
        <v>98</v>
      </c>
      <c r="D9" s="21" t="e">
        <f t="shared" si="0"/>
        <v>#VALUE!</v>
      </c>
      <c r="E9" s="22" t="e">
        <f t="shared" si="1"/>
        <v>#VALUE!</v>
      </c>
      <c r="F9" s="60">
        <v>2</v>
      </c>
      <c r="G9" s="21" t="e">
        <f t="shared" si="2"/>
        <v>#VALUE!</v>
      </c>
      <c r="H9" s="21" t="e">
        <f t="shared" si="3"/>
        <v>#VALUE!</v>
      </c>
      <c r="I9" s="23" t="e">
        <f t="shared" si="4"/>
        <v>#VALUE!</v>
      </c>
      <c r="K9" s="79" t="s">
        <v>290</v>
      </c>
      <c r="L9" s="86">
        <v>1000</v>
      </c>
      <c r="M9" s="78"/>
      <c r="N9" s="78"/>
    </row>
    <row r="10" spans="1:14">
      <c r="A10" s="18">
        <v>5</v>
      </c>
      <c r="B10" s="19" t="s">
        <v>98</v>
      </c>
      <c r="C10" s="20" t="s">
        <v>98</v>
      </c>
      <c r="D10" s="21" t="e">
        <f t="shared" si="0"/>
        <v>#VALUE!</v>
      </c>
      <c r="E10" s="22" t="e">
        <f t="shared" si="1"/>
        <v>#VALUE!</v>
      </c>
      <c r="F10" s="60">
        <v>2</v>
      </c>
      <c r="G10" s="21" t="e">
        <f t="shared" si="2"/>
        <v>#VALUE!</v>
      </c>
      <c r="H10" s="21" t="e">
        <f t="shared" si="3"/>
        <v>#VALUE!</v>
      </c>
      <c r="I10" s="23" t="e">
        <f t="shared" si="4"/>
        <v>#VALUE!</v>
      </c>
      <c r="K10" s="79" t="s">
        <v>291</v>
      </c>
      <c r="L10" s="86">
        <v>10</v>
      </c>
      <c r="M10" s="78"/>
      <c r="N10" s="78"/>
    </row>
    <row r="11" spans="1:14">
      <c r="A11" s="18">
        <v>6</v>
      </c>
      <c r="B11" s="19" t="s">
        <v>98</v>
      </c>
      <c r="C11" s="20" t="s">
        <v>98</v>
      </c>
      <c r="D11" s="21" t="e">
        <f t="shared" si="0"/>
        <v>#VALUE!</v>
      </c>
      <c r="E11" s="22" t="e">
        <f t="shared" si="1"/>
        <v>#VALUE!</v>
      </c>
      <c r="F11" s="60">
        <v>2</v>
      </c>
      <c r="G11" s="21" t="e">
        <f t="shared" si="2"/>
        <v>#VALUE!</v>
      </c>
      <c r="H11" s="21" t="e">
        <f t="shared" si="3"/>
        <v>#VALUE!</v>
      </c>
      <c r="I11" s="23" t="e">
        <f t="shared" si="4"/>
        <v>#VALUE!</v>
      </c>
      <c r="K11" s="79" t="s">
        <v>292</v>
      </c>
      <c r="L11" s="86">
        <v>75</v>
      </c>
      <c r="M11" s="78"/>
      <c r="N11" s="78"/>
    </row>
    <row r="12" spans="1:14">
      <c r="A12" s="18">
        <v>7</v>
      </c>
      <c r="B12" s="19" t="s">
        <v>98</v>
      </c>
      <c r="C12" s="20" t="s">
        <v>98</v>
      </c>
      <c r="D12" s="21" t="e">
        <f t="shared" si="0"/>
        <v>#VALUE!</v>
      </c>
      <c r="E12" s="22" t="e">
        <f t="shared" si="1"/>
        <v>#VALUE!</v>
      </c>
      <c r="F12" s="60">
        <v>2</v>
      </c>
      <c r="G12" s="21" t="e">
        <f t="shared" si="2"/>
        <v>#VALUE!</v>
      </c>
      <c r="H12" s="21" t="e">
        <f t="shared" si="3"/>
        <v>#VALUE!</v>
      </c>
      <c r="I12" s="23" t="e">
        <f t="shared" si="4"/>
        <v>#VALUE!</v>
      </c>
      <c r="K12" s="79" t="s">
        <v>293</v>
      </c>
      <c r="L12" s="86">
        <v>6000</v>
      </c>
      <c r="M12" s="83"/>
      <c r="N12" s="82"/>
    </row>
    <row r="13" spans="1:14">
      <c r="A13" s="18">
        <v>8</v>
      </c>
      <c r="B13" s="19" t="s">
        <v>98</v>
      </c>
      <c r="C13" s="20" t="s">
        <v>98</v>
      </c>
      <c r="D13" s="21" t="e">
        <f t="shared" si="0"/>
        <v>#VALUE!</v>
      </c>
      <c r="E13" s="22" t="e">
        <f t="shared" si="1"/>
        <v>#VALUE!</v>
      </c>
      <c r="F13" s="60">
        <v>2</v>
      </c>
      <c r="G13" s="21" t="e">
        <f t="shared" si="2"/>
        <v>#VALUE!</v>
      </c>
      <c r="H13" s="21" t="e">
        <f t="shared" si="3"/>
        <v>#VALUE!</v>
      </c>
      <c r="I13" s="23" t="e">
        <f t="shared" si="4"/>
        <v>#VALUE!</v>
      </c>
      <c r="K13" s="79" t="s">
        <v>294</v>
      </c>
      <c r="L13" s="111">
        <v>500</v>
      </c>
      <c r="M13" s="83"/>
      <c r="N13" s="82"/>
    </row>
    <row r="14" spans="1:14">
      <c r="A14" s="18">
        <v>9</v>
      </c>
      <c r="B14" s="19" t="s">
        <v>98</v>
      </c>
      <c r="C14" s="20" t="s">
        <v>98</v>
      </c>
      <c r="D14" s="21" t="e">
        <f t="shared" si="0"/>
        <v>#VALUE!</v>
      </c>
      <c r="E14" s="22" t="e">
        <f t="shared" si="1"/>
        <v>#VALUE!</v>
      </c>
      <c r="F14" s="60">
        <v>2</v>
      </c>
      <c r="G14" s="21" t="e">
        <f t="shared" si="2"/>
        <v>#VALUE!</v>
      </c>
      <c r="H14" s="21" t="e">
        <f t="shared" si="3"/>
        <v>#VALUE!</v>
      </c>
      <c r="I14" s="23" t="e">
        <f t="shared" si="4"/>
        <v>#VALUE!</v>
      </c>
      <c r="K14" s="79" t="s">
        <v>295</v>
      </c>
      <c r="L14" s="78"/>
      <c r="M14" s="112">
        <f>(L7-L10)*L5*L4*L3/1000</f>
        <v>10650</v>
      </c>
      <c r="N14" s="84">
        <f>M14*L6</f>
        <v>21300</v>
      </c>
    </row>
    <row r="15" spans="1:14">
      <c r="A15" s="18">
        <v>10</v>
      </c>
      <c r="B15" s="19" t="s">
        <v>98</v>
      </c>
      <c r="C15" s="20" t="s">
        <v>98</v>
      </c>
      <c r="D15" s="21" t="e">
        <f t="shared" si="0"/>
        <v>#VALUE!</v>
      </c>
      <c r="E15" s="22" t="e">
        <f t="shared" si="1"/>
        <v>#VALUE!</v>
      </c>
      <c r="F15" s="60">
        <v>2</v>
      </c>
      <c r="G15" s="21" t="e">
        <f t="shared" si="2"/>
        <v>#VALUE!</v>
      </c>
      <c r="H15" s="21" t="e">
        <f t="shared" si="3"/>
        <v>#VALUE!</v>
      </c>
      <c r="I15" s="23" t="e">
        <f t="shared" si="4"/>
        <v>#VALUE!</v>
      </c>
      <c r="K15" s="80" t="s">
        <v>296</v>
      </c>
      <c r="L15" s="78"/>
      <c r="M15" s="83"/>
      <c r="N15" s="82">
        <f>(L8/L9-(L11/L12))*L3*L4*L5</f>
        <v>1597.5000000000002</v>
      </c>
    </row>
    <row r="16" spans="1:14">
      <c r="A16" s="18">
        <v>11</v>
      </c>
      <c r="B16" s="19" t="s">
        <v>98</v>
      </c>
      <c r="C16" s="20" t="s">
        <v>98</v>
      </c>
      <c r="D16" s="21" t="e">
        <f t="shared" si="0"/>
        <v>#VALUE!</v>
      </c>
      <c r="E16" s="22" t="e">
        <f t="shared" si="1"/>
        <v>#VALUE!</v>
      </c>
      <c r="F16" s="60">
        <v>2</v>
      </c>
      <c r="G16" s="21" t="e">
        <f t="shared" si="2"/>
        <v>#VALUE!</v>
      </c>
      <c r="H16" s="21" t="e">
        <f t="shared" si="3"/>
        <v>#VALUE!</v>
      </c>
      <c r="I16" s="23" t="e">
        <f t="shared" si="4"/>
        <v>#VALUE!</v>
      </c>
      <c r="K16" s="80" t="s">
        <v>297</v>
      </c>
      <c r="L16" s="78"/>
      <c r="M16" s="83">
        <f>SUM(M14:M15)</f>
        <v>10650</v>
      </c>
      <c r="N16" s="82">
        <f>SUM(N14:N15)</f>
        <v>22897.5</v>
      </c>
    </row>
    <row r="17" spans="1:14">
      <c r="A17" s="18">
        <v>13</v>
      </c>
      <c r="B17" s="19" t="s">
        <v>98</v>
      </c>
      <c r="C17" s="20" t="s">
        <v>98</v>
      </c>
      <c r="D17" s="21" t="e">
        <f t="shared" si="0"/>
        <v>#VALUE!</v>
      </c>
      <c r="E17" s="22" t="e">
        <f t="shared" si="1"/>
        <v>#VALUE!</v>
      </c>
      <c r="F17" s="60">
        <v>2</v>
      </c>
      <c r="G17" s="21" t="e">
        <f t="shared" si="2"/>
        <v>#VALUE!</v>
      </c>
      <c r="H17" s="21" t="e">
        <f t="shared" si="3"/>
        <v>#VALUE!</v>
      </c>
      <c r="I17" s="23" t="e">
        <f t="shared" si="4"/>
        <v>#VALUE!</v>
      </c>
      <c r="K17" s="80" t="s">
        <v>298</v>
      </c>
      <c r="L17" s="78"/>
      <c r="M17" s="83"/>
      <c r="N17" s="113">
        <f>L13/N16</f>
        <v>2.1836445026749644E-2</v>
      </c>
    </row>
    <row r="18" spans="1:14">
      <c r="A18" s="18">
        <v>14</v>
      </c>
      <c r="B18" s="19" t="s">
        <v>98</v>
      </c>
      <c r="C18" s="20" t="s">
        <v>98</v>
      </c>
      <c r="D18" s="21" t="e">
        <f t="shared" si="0"/>
        <v>#VALUE!</v>
      </c>
      <c r="E18" s="22" t="e">
        <f t="shared" si="1"/>
        <v>#VALUE!</v>
      </c>
      <c r="F18" s="60">
        <v>2</v>
      </c>
      <c r="G18" s="21" t="e">
        <f t="shared" si="2"/>
        <v>#VALUE!</v>
      </c>
      <c r="H18" s="21" t="e">
        <f t="shared" si="3"/>
        <v>#VALUE!</v>
      </c>
      <c r="I18" s="23" t="e">
        <f t="shared" si="4"/>
        <v>#VALUE!</v>
      </c>
    </row>
    <row r="19" spans="1:14">
      <c r="A19" s="18">
        <v>15</v>
      </c>
      <c r="B19" s="19" t="s">
        <v>98</v>
      </c>
      <c r="C19" s="20" t="s">
        <v>98</v>
      </c>
      <c r="D19" s="21" t="e">
        <f t="shared" si="0"/>
        <v>#VALUE!</v>
      </c>
      <c r="E19" s="22" t="e">
        <f t="shared" si="1"/>
        <v>#VALUE!</v>
      </c>
      <c r="F19" s="60">
        <v>2</v>
      </c>
      <c r="G19" s="21" t="e">
        <f t="shared" si="2"/>
        <v>#VALUE!</v>
      </c>
      <c r="H19" s="21" t="e">
        <f t="shared" si="3"/>
        <v>#VALUE!</v>
      </c>
      <c r="I19" s="23" t="e">
        <f t="shared" si="4"/>
        <v>#VALUE!</v>
      </c>
      <c r="K19" s="114"/>
    </row>
    <row r="20" spans="1:14">
      <c r="A20" s="18">
        <v>16</v>
      </c>
      <c r="B20" s="19" t="s">
        <v>98</v>
      </c>
      <c r="C20" s="20" t="s">
        <v>98</v>
      </c>
      <c r="D20" s="21" t="e">
        <f t="shared" si="0"/>
        <v>#VALUE!</v>
      </c>
      <c r="E20" s="22" t="e">
        <f t="shared" si="1"/>
        <v>#VALUE!</v>
      </c>
      <c r="F20" s="60">
        <v>2</v>
      </c>
      <c r="G20" s="21" t="e">
        <f t="shared" si="2"/>
        <v>#VALUE!</v>
      </c>
      <c r="H20" s="21" t="e">
        <f t="shared" si="3"/>
        <v>#VALUE!</v>
      </c>
      <c r="I20" s="23" t="e">
        <f t="shared" si="4"/>
        <v>#VALUE!</v>
      </c>
      <c r="K20" s="13" t="s">
        <v>303</v>
      </c>
    </row>
    <row r="21" spans="1:14">
      <c r="A21" s="18">
        <v>17</v>
      </c>
      <c r="B21" s="19" t="s">
        <v>98</v>
      </c>
      <c r="C21" s="20" t="s">
        <v>98</v>
      </c>
      <c r="D21" s="21" t="e">
        <f t="shared" si="0"/>
        <v>#VALUE!</v>
      </c>
      <c r="E21" s="22" t="e">
        <f t="shared" si="1"/>
        <v>#VALUE!</v>
      </c>
      <c r="F21" s="60">
        <v>2</v>
      </c>
      <c r="G21" s="21" t="e">
        <f t="shared" si="2"/>
        <v>#VALUE!</v>
      </c>
      <c r="H21" s="21" t="e">
        <f t="shared" si="3"/>
        <v>#VALUE!</v>
      </c>
      <c r="I21" s="23" t="e">
        <f t="shared" si="4"/>
        <v>#VALUE!</v>
      </c>
      <c r="K21" s="320" t="s">
        <v>172</v>
      </c>
      <c r="L21" s="320" t="s">
        <v>173</v>
      </c>
      <c r="M21" s="320" t="s">
        <v>284</v>
      </c>
      <c r="N21" s="320" t="s">
        <v>175</v>
      </c>
    </row>
    <row r="22" spans="1:14">
      <c r="A22" s="18">
        <v>18</v>
      </c>
      <c r="B22" s="19" t="s">
        <v>98</v>
      </c>
      <c r="C22" s="20" t="s">
        <v>98</v>
      </c>
      <c r="D22" s="21" t="e">
        <f t="shared" si="0"/>
        <v>#VALUE!</v>
      </c>
      <c r="E22" s="22" t="e">
        <f t="shared" si="1"/>
        <v>#VALUE!</v>
      </c>
      <c r="F22" s="60">
        <v>2</v>
      </c>
      <c r="G22" s="21" t="e">
        <f t="shared" si="2"/>
        <v>#VALUE!</v>
      </c>
      <c r="H22" s="21" t="e">
        <f t="shared" si="3"/>
        <v>#VALUE!</v>
      </c>
      <c r="I22" s="23" t="e">
        <f t="shared" si="4"/>
        <v>#VALUE!</v>
      </c>
      <c r="K22" s="79" t="s">
        <v>179</v>
      </c>
      <c r="L22" s="86">
        <v>355</v>
      </c>
      <c r="M22" s="78"/>
      <c r="N22" s="78"/>
    </row>
    <row r="23" spans="1:14">
      <c r="A23" s="18">
        <v>19</v>
      </c>
      <c r="B23" s="19" t="s">
        <v>98</v>
      </c>
      <c r="C23" s="20" t="s">
        <v>98</v>
      </c>
      <c r="D23" s="21" t="e">
        <f t="shared" si="0"/>
        <v>#VALUE!</v>
      </c>
      <c r="E23" s="22" t="e">
        <f t="shared" si="1"/>
        <v>#VALUE!</v>
      </c>
      <c r="F23" s="60">
        <v>2</v>
      </c>
      <c r="G23" s="21" t="e">
        <f t="shared" si="2"/>
        <v>#VALUE!</v>
      </c>
      <c r="H23" s="21" t="e">
        <f t="shared" si="3"/>
        <v>#VALUE!</v>
      </c>
      <c r="I23" s="23" t="e">
        <f t="shared" si="4"/>
        <v>#VALUE!</v>
      </c>
      <c r="K23" s="79" t="s">
        <v>285</v>
      </c>
      <c r="L23" s="86">
        <v>10</v>
      </c>
      <c r="M23" s="78"/>
      <c r="N23" s="78"/>
    </row>
    <row r="24" spans="1:14">
      <c r="A24" s="18">
        <v>20</v>
      </c>
      <c r="B24" s="19" t="s">
        <v>98</v>
      </c>
      <c r="C24" s="20" t="s">
        <v>98</v>
      </c>
      <c r="D24" s="21" t="e">
        <f t="shared" si="0"/>
        <v>#VALUE!</v>
      </c>
      <c r="E24" s="22" t="e">
        <f t="shared" si="1"/>
        <v>#VALUE!</v>
      </c>
      <c r="F24" s="60">
        <v>2</v>
      </c>
      <c r="G24" s="21" t="e">
        <f t="shared" si="2"/>
        <v>#VALUE!</v>
      </c>
      <c r="H24" s="21" t="e">
        <f t="shared" si="3"/>
        <v>#VALUE!</v>
      </c>
      <c r="I24" s="23" t="e">
        <f t="shared" si="4"/>
        <v>#VALUE!</v>
      </c>
      <c r="K24" s="79" t="s">
        <v>286</v>
      </c>
      <c r="L24" s="86">
        <v>50</v>
      </c>
      <c r="M24" s="78"/>
      <c r="N24" s="78"/>
    </row>
    <row r="25" spans="1:14">
      <c r="A25" s="18"/>
      <c r="B25" s="19"/>
      <c r="C25" s="20"/>
      <c r="D25" s="21" t="s">
        <v>161</v>
      </c>
      <c r="E25" s="22" t="s">
        <v>161</v>
      </c>
      <c r="F25" s="20"/>
      <c r="G25" s="22"/>
      <c r="H25" s="21"/>
      <c r="I25" s="23"/>
      <c r="K25" s="79" t="s">
        <v>287</v>
      </c>
      <c r="L25" s="86">
        <v>2</v>
      </c>
      <c r="M25" s="78"/>
      <c r="N25" s="78"/>
    </row>
    <row r="26" spans="1:14">
      <c r="K26" s="79" t="s">
        <v>288</v>
      </c>
      <c r="L26" s="86">
        <v>20</v>
      </c>
      <c r="M26" s="78"/>
      <c r="N26" s="78"/>
    </row>
    <row r="27" spans="1:14">
      <c r="K27" s="79" t="s">
        <v>304</v>
      </c>
      <c r="L27" s="86">
        <v>0.6</v>
      </c>
      <c r="M27" s="78"/>
      <c r="N27" s="78"/>
    </row>
    <row r="28" spans="1:14" ht="15" thickBot="1">
      <c r="A28" s="13" t="s">
        <v>163</v>
      </c>
      <c r="B28" s="6" t="s">
        <v>162</v>
      </c>
      <c r="C28" s="89"/>
      <c r="D28" s="6"/>
      <c r="E28" s="6"/>
      <c r="F28" s="6"/>
      <c r="G28" s="6"/>
      <c r="K28" s="79" t="s">
        <v>305</v>
      </c>
      <c r="L28" s="86">
        <v>5000</v>
      </c>
      <c r="M28" s="78"/>
      <c r="N28" s="78"/>
    </row>
    <row r="29" spans="1:14" ht="18.5" thickBot="1">
      <c r="A29" s="310" t="s">
        <v>191</v>
      </c>
      <c r="B29" s="311" t="s">
        <v>163</v>
      </c>
      <c r="C29" s="311" t="s">
        <v>192</v>
      </c>
      <c r="D29" s="311" t="s">
        <v>189</v>
      </c>
      <c r="E29" s="311" t="s">
        <v>193</v>
      </c>
      <c r="F29" s="311" t="s">
        <v>221</v>
      </c>
      <c r="G29" s="311" t="s">
        <v>166</v>
      </c>
      <c r="H29" s="311" t="s">
        <v>167</v>
      </c>
      <c r="K29" s="79" t="s">
        <v>306</v>
      </c>
      <c r="L29" s="111">
        <v>5000</v>
      </c>
      <c r="M29" s="83"/>
      <c r="N29" s="82"/>
    </row>
    <row r="30" spans="1:14" ht="15" thickBot="1">
      <c r="A30" s="24">
        <v>0</v>
      </c>
      <c r="B30" s="244" t="s">
        <v>168</v>
      </c>
      <c r="C30" s="26">
        <v>14500</v>
      </c>
      <c r="D30" s="26">
        <v>51000</v>
      </c>
      <c r="E30" s="27">
        <v>2</v>
      </c>
      <c r="F30" s="28">
        <f>D30*E30</f>
        <v>102000</v>
      </c>
      <c r="G30" s="29">
        <v>40000</v>
      </c>
      <c r="H30" s="28">
        <f>F30/G30</f>
        <v>2.5499999999999998</v>
      </c>
      <c r="K30" s="79" t="s">
        <v>295</v>
      </c>
      <c r="L30" s="78"/>
      <c r="M30" s="112">
        <f>((L22*L23*L24*L26)/1000)*L27</f>
        <v>2130</v>
      </c>
      <c r="N30" s="84">
        <f>M30*L25</f>
        <v>4260</v>
      </c>
    </row>
    <row r="31" spans="1:14" ht="15" thickBot="1">
      <c r="A31" s="30">
        <v>0</v>
      </c>
      <c r="B31" s="245" t="s">
        <v>169</v>
      </c>
      <c r="C31" s="32">
        <v>34400</v>
      </c>
      <c r="D31" s="32">
        <v>80000</v>
      </c>
      <c r="E31" s="33">
        <v>2</v>
      </c>
      <c r="F31" s="28">
        <f>D31*E31</f>
        <v>160000</v>
      </c>
      <c r="G31" s="34">
        <v>45000</v>
      </c>
      <c r="H31" s="35">
        <f>F31/G31</f>
        <v>3.5555555555555554</v>
      </c>
      <c r="K31" s="80" t="s">
        <v>307</v>
      </c>
      <c r="L31" s="78"/>
      <c r="M31" s="83"/>
      <c r="N31" s="113">
        <f>(L28+L29)/N30</f>
        <v>2.347417840375587</v>
      </c>
    </row>
    <row r="32" spans="1:14" ht="15" thickBot="1">
      <c r="A32" s="36">
        <v>1</v>
      </c>
      <c r="B32" s="88"/>
      <c r="C32" s="38"/>
      <c r="D32" s="39">
        <f>C32-C28</f>
        <v>0</v>
      </c>
      <c r="E32" s="40">
        <v>2</v>
      </c>
      <c r="F32" s="90">
        <f>D32*E32</f>
        <v>0</v>
      </c>
      <c r="G32" s="42"/>
      <c r="H32" s="41" t="e">
        <f>F32/G32</f>
        <v>#DIV/0!</v>
      </c>
      <c r="K32" s="80" t="s">
        <v>308</v>
      </c>
      <c r="L32" s="78"/>
      <c r="M32" s="83"/>
      <c r="N32" s="113">
        <f>N30*10-L28-L29</f>
        <v>32600</v>
      </c>
    </row>
    <row r="33" spans="1:14" ht="15" thickBot="1">
      <c r="A33" s="36">
        <v>2</v>
      </c>
      <c r="B33" s="38"/>
      <c r="C33" s="38"/>
      <c r="D33" s="39">
        <f>C33-C32</f>
        <v>0</v>
      </c>
      <c r="E33" s="40">
        <v>2</v>
      </c>
      <c r="F33" s="90">
        <f t="shared" ref="F33:F51" si="5">D33*E33</f>
        <v>0</v>
      </c>
      <c r="G33" s="42"/>
      <c r="H33" s="41" t="e">
        <f>F33/G33</f>
        <v>#DIV/0!</v>
      </c>
      <c r="K33" s="314"/>
      <c r="L33" s="314"/>
      <c r="M33" s="315"/>
      <c r="N33" s="316"/>
    </row>
    <row r="34" spans="1:14" ht="15" thickBot="1">
      <c r="A34" s="36">
        <v>3</v>
      </c>
      <c r="B34" s="38" t="s">
        <v>98</v>
      </c>
      <c r="C34" s="38" t="s">
        <v>98</v>
      </c>
      <c r="D34" s="39" t="e">
        <f>C34-C33</f>
        <v>#VALUE!</v>
      </c>
      <c r="E34" s="40">
        <v>2</v>
      </c>
      <c r="F34" s="90" t="e">
        <f t="shared" si="5"/>
        <v>#VALUE!</v>
      </c>
      <c r="G34" s="42"/>
      <c r="H34" s="41" t="e">
        <f t="shared" ref="H34:H51" si="6">F34/G34</f>
        <v>#VALUE!</v>
      </c>
      <c r="K34" s="314"/>
      <c r="L34" s="314"/>
      <c r="M34" s="315"/>
      <c r="N34" s="316"/>
    </row>
    <row r="35" spans="1:14" ht="15" thickBot="1">
      <c r="A35" s="36">
        <v>4</v>
      </c>
      <c r="B35" s="38" t="s">
        <v>98</v>
      </c>
      <c r="C35" s="38" t="s">
        <v>98</v>
      </c>
      <c r="D35" s="39" t="e">
        <f t="shared" ref="D35:D50" si="7">C35-C34</f>
        <v>#VALUE!</v>
      </c>
      <c r="E35" s="40">
        <v>2</v>
      </c>
      <c r="F35" s="90" t="e">
        <f t="shared" si="5"/>
        <v>#VALUE!</v>
      </c>
      <c r="G35" s="42"/>
      <c r="H35" s="41" t="e">
        <f t="shared" si="6"/>
        <v>#VALUE!</v>
      </c>
      <c r="K35" s="314"/>
      <c r="L35" s="314"/>
      <c r="M35" s="315"/>
      <c r="N35" s="319"/>
    </row>
    <row r="36" spans="1:14" ht="15" thickBot="1">
      <c r="A36" s="36">
        <v>5</v>
      </c>
      <c r="B36" s="38" t="s">
        <v>98</v>
      </c>
      <c r="C36" s="38" t="s">
        <v>98</v>
      </c>
      <c r="D36" s="39" t="e">
        <f t="shared" si="7"/>
        <v>#VALUE!</v>
      </c>
      <c r="E36" s="40">
        <v>2</v>
      </c>
      <c r="F36" s="90" t="e">
        <f t="shared" si="5"/>
        <v>#VALUE!</v>
      </c>
      <c r="G36" s="42"/>
      <c r="H36" s="41" t="e">
        <f t="shared" si="6"/>
        <v>#VALUE!</v>
      </c>
    </row>
    <row r="37" spans="1:14" ht="15" thickBot="1">
      <c r="A37" s="36">
        <v>6</v>
      </c>
      <c r="B37" s="38" t="s">
        <v>98</v>
      </c>
      <c r="C37" s="38" t="s">
        <v>98</v>
      </c>
      <c r="D37" s="39" t="e">
        <f t="shared" si="7"/>
        <v>#VALUE!</v>
      </c>
      <c r="E37" s="40">
        <v>2</v>
      </c>
      <c r="F37" s="90" t="e">
        <f t="shared" si="5"/>
        <v>#VALUE!</v>
      </c>
      <c r="G37" s="42"/>
      <c r="H37" s="41" t="e">
        <f t="shared" si="6"/>
        <v>#VALUE!</v>
      </c>
      <c r="K37" s="13"/>
    </row>
    <row r="38" spans="1:14" ht="15" thickBot="1">
      <c r="A38" s="36">
        <v>7</v>
      </c>
      <c r="B38" s="38" t="s">
        <v>98</v>
      </c>
      <c r="C38" s="38" t="s">
        <v>98</v>
      </c>
      <c r="D38" s="39" t="e">
        <f t="shared" si="7"/>
        <v>#VALUE!</v>
      </c>
      <c r="E38" s="40">
        <v>2</v>
      </c>
      <c r="F38" s="90" t="e">
        <f t="shared" si="5"/>
        <v>#VALUE!</v>
      </c>
      <c r="G38" s="42"/>
      <c r="H38" s="41" t="e">
        <f t="shared" si="6"/>
        <v>#VALUE!</v>
      </c>
      <c r="K38" s="312"/>
      <c r="L38" s="312"/>
      <c r="M38" s="312"/>
      <c r="N38" s="312"/>
    </row>
    <row r="39" spans="1:14" ht="15" thickBot="1">
      <c r="A39" s="36">
        <v>8</v>
      </c>
      <c r="B39" s="38" t="s">
        <v>98</v>
      </c>
      <c r="C39" s="38" t="s">
        <v>98</v>
      </c>
      <c r="D39" s="39" t="e">
        <f t="shared" si="7"/>
        <v>#VALUE!</v>
      </c>
      <c r="E39" s="40">
        <v>2</v>
      </c>
      <c r="F39" s="90" t="e">
        <f t="shared" si="5"/>
        <v>#VALUE!</v>
      </c>
      <c r="G39" s="42"/>
      <c r="H39" s="41" t="e">
        <f t="shared" si="6"/>
        <v>#VALUE!</v>
      </c>
      <c r="K39" s="313"/>
      <c r="L39" s="314"/>
      <c r="M39" s="314"/>
      <c r="N39" s="314"/>
    </row>
    <row r="40" spans="1:14" ht="15" thickBot="1">
      <c r="A40" s="36">
        <v>9</v>
      </c>
      <c r="B40" s="38" t="s">
        <v>98</v>
      </c>
      <c r="C40" s="38" t="s">
        <v>98</v>
      </c>
      <c r="D40" s="39" t="e">
        <f t="shared" si="7"/>
        <v>#VALUE!</v>
      </c>
      <c r="E40" s="40">
        <v>2</v>
      </c>
      <c r="F40" s="90" t="e">
        <f t="shared" si="5"/>
        <v>#VALUE!</v>
      </c>
      <c r="G40" s="42"/>
      <c r="H40" s="41" t="e">
        <f t="shared" si="6"/>
        <v>#VALUE!</v>
      </c>
      <c r="K40" s="313"/>
      <c r="L40" s="314"/>
      <c r="M40" s="314"/>
      <c r="N40" s="314"/>
    </row>
    <row r="41" spans="1:14" ht="15" thickBot="1">
      <c r="A41" s="36">
        <v>10</v>
      </c>
      <c r="B41" s="38" t="s">
        <v>98</v>
      </c>
      <c r="C41" s="38" t="s">
        <v>98</v>
      </c>
      <c r="D41" s="39" t="e">
        <f t="shared" si="7"/>
        <v>#VALUE!</v>
      </c>
      <c r="E41" s="40">
        <v>2</v>
      </c>
      <c r="F41" s="90" t="e">
        <f t="shared" si="5"/>
        <v>#VALUE!</v>
      </c>
      <c r="G41" s="42"/>
      <c r="H41" s="41" t="e">
        <f t="shared" si="6"/>
        <v>#VALUE!</v>
      </c>
      <c r="K41" s="313"/>
      <c r="L41" s="314"/>
      <c r="M41" s="314"/>
      <c r="N41" s="314"/>
    </row>
    <row r="42" spans="1:14" ht="15" thickBot="1">
      <c r="A42" s="36">
        <v>11</v>
      </c>
      <c r="B42" s="38" t="s">
        <v>98</v>
      </c>
      <c r="C42" s="38" t="s">
        <v>98</v>
      </c>
      <c r="D42" s="39" t="e">
        <f t="shared" si="7"/>
        <v>#VALUE!</v>
      </c>
      <c r="E42" s="40">
        <v>2</v>
      </c>
      <c r="F42" s="90" t="e">
        <f t="shared" si="5"/>
        <v>#VALUE!</v>
      </c>
      <c r="G42" s="42"/>
      <c r="H42" s="41" t="e">
        <f t="shared" si="6"/>
        <v>#VALUE!</v>
      </c>
      <c r="K42" s="313"/>
      <c r="L42" s="314"/>
      <c r="M42" s="314"/>
      <c r="N42" s="314"/>
    </row>
    <row r="43" spans="1:14" ht="15" thickBot="1">
      <c r="A43" s="36">
        <v>12</v>
      </c>
      <c r="B43" s="38" t="s">
        <v>98</v>
      </c>
      <c r="C43" s="38" t="s">
        <v>98</v>
      </c>
      <c r="D43" s="39" t="e">
        <f t="shared" si="7"/>
        <v>#VALUE!</v>
      </c>
      <c r="E43" s="40">
        <v>2</v>
      </c>
      <c r="F43" s="90" t="e">
        <f t="shared" si="5"/>
        <v>#VALUE!</v>
      </c>
      <c r="G43" s="42"/>
      <c r="H43" s="41" t="e">
        <f t="shared" si="6"/>
        <v>#VALUE!</v>
      </c>
      <c r="K43" s="313"/>
      <c r="L43" s="314"/>
      <c r="M43" s="314"/>
      <c r="N43" s="314"/>
    </row>
    <row r="44" spans="1:14" ht="15" thickBot="1">
      <c r="A44" s="36">
        <v>13</v>
      </c>
      <c r="B44" s="38" t="s">
        <v>98</v>
      </c>
      <c r="C44" s="38" t="s">
        <v>98</v>
      </c>
      <c r="D44" s="39" t="e">
        <f t="shared" si="7"/>
        <v>#VALUE!</v>
      </c>
      <c r="E44" s="40">
        <v>2</v>
      </c>
      <c r="F44" s="90" t="e">
        <f t="shared" si="5"/>
        <v>#VALUE!</v>
      </c>
      <c r="G44" s="42"/>
      <c r="H44" s="41" t="e">
        <f t="shared" si="6"/>
        <v>#VALUE!</v>
      </c>
      <c r="K44" s="313"/>
      <c r="L44" s="314"/>
      <c r="M44" s="314"/>
      <c r="N44" s="314"/>
    </row>
    <row r="45" spans="1:14" ht="15" thickBot="1">
      <c r="A45" s="36">
        <v>14</v>
      </c>
      <c r="B45" s="38" t="s">
        <v>98</v>
      </c>
      <c r="C45" s="38" t="s">
        <v>98</v>
      </c>
      <c r="D45" s="39" t="e">
        <f t="shared" si="7"/>
        <v>#VALUE!</v>
      </c>
      <c r="E45" s="40">
        <v>2</v>
      </c>
      <c r="F45" s="90" t="e">
        <f t="shared" si="5"/>
        <v>#VALUE!</v>
      </c>
      <c r="G45" s="42"/>
      <c r="H45" s="41" t="e">
        <f t="shared" si="6"/>
        <v>#VALUE!</v>
      </c>
      <c r="K45" s="313"/>
      <c r="L45" s="314"/>
      <c r="M45" s="314"/>
      <c r="N45" s="314"/>
    </row>
    <row r="46" spans="1:14" ht="15" thickBot="1">
      <c r="A46" s="36">
        <v>15</v>
      </c>
      <c r="B46" s="38" t="s">
        <v>98</v>
      </c>
      <c r="C46" s="38" t="s">
        <v>98</v>
      </c>
      <c r="D46" s="39" t="e">
        <f t="shared" si="7"/>
        <v>#VALUE!</v>
      </c>
      <c r="E46" s="40">
        <v>2</v>
      </c>
      <c r="F46" s="90" t="e">
        <f t="shared" si="5"/>
        <v>#VALUE!</v>
      </c>
      <c r="G46" s="42"/>
      <c r="H46" s="41" t="e">
        <f t="shared" si="6"/>
        <v>#VALUE!</v>
      </c>
      <c r="K46" s="313"/>
      <c r="L46" s="313"/>
      <c r="M46" s="315"/>
      <c r="N46" s="316"/>
    </row>
    <row r="47" spans="1:14" ht="15" thickBot="1">
      <c r="A47" s="36">
        <v>16</v>
      </c>
      <c r="B47" s="38" t="s">
        <v>98</v>
      </c>
      <c r="C47" s="38" t="s">
        <v>98</v>
      </c>
      <c r="D47" s="39" t="e">
        <f t="shared" si="7"/>
        <v>#VALUE!</v>
      </c>
      <c r="E47" s="40">
        <v>2</v>
      </c>
      <c r="F47" s="90" t="e">
        <f t="shared" si="5"/>
        <v>#VALUE!</v>
      </c>
      <c r="G47" s="42"/>
      <c r="H47" s="41" t="e">
        <f t="shared" si="6"/>
        <v>#VALUE!</v>
      </c>
      <c r="K47" s="313"/>
      <c r="L47" s="314"/>
      <c r="M47" s="317"/>
      <c r="N47" s="318"/>
    </row>
    <row r="48" spans="1:14" ht="15" thickBot="1">
      <c r="A48" s="36">
        <v>17</v>
      </c>
      <c r="B48" s="38" t="s">
        <v>98</v>
      </c>
      <c r="C48" s="38" t="s">
        <v>98</v>
      </c>
      <c r="D48" s="39" t="e">
        <f t="shared" si="7"/>
        <v>#VALUE!</v>
      </c>
      <c r="E48" s="40">
        <v>2</v>
      </c>
      <c r="F48" s="90" t="e">
        <f t="shared" si="5"/>
        <v>#VALUE!</v>
      </c>
      <c r="G48" s="42"/>
      <c r="H48" s="41" t="e">
        <f t="shared" si="6"/>
        <v>#VALUE!</v>
      </c>
      <c r="K48" s="314"/>
      <c r="L48" s="314"/>
      <c r="M48" s="315"/>
      <c r="N48" s="319"/>
    </row>
    <row r="49" spans="1:14" ht="15" thickBot="1">
      <c r="A49" s="36">
        <v>18</v>
      </c>
      <c r="B49" s="38" t="s">
        <v>98</v>
      </c>
      <c r="C49" s="38" t="s">
        <v>98</v>
      </c>
      <c r="D49" s="39" t="e">
        <f t="shared" si="7"/>
        <v>#VALUE!</v>
      </c>
      <c r="E49" s="40">
        <v>2</v>
      </c>
      <c r="F49" s="90" t="e">
        <f t="shared" si="5"/>
        <v>#VALUE!</v>
      </c>
      <c r="G49" s="42"/>
      <c r="H49" s="41" t="e">
        <f t="shared" si="6"/>
        <v>#VALUE!</v>
      </c>
      <c r="K49" s="314"/>
      <c r="L49" s="314"/>
      <c r="M49" s="315"/>
      <c r="N49" s="319"/>
    </row>
    <row r="50" spans="1:14" ht="15" thickBot="1">
      <c r="A50" s="36">
        <v>19</v>
      </c>
      <c r="B50" s="38" t="s">
        <v>98</v>
      </c>
      <c r="C50" s="38" t="s">
        <v>98</v>
      </c>
      <c r="D50" s="39" t="e">
        <f t="shared" si="7"/>
        <v>#VALUE!</v>
      </c>
      <c r="E50" s="40">
        <v>2</v>
      </c>
      <c r="F50" s="90" t="e">
        <f t="shared" si="5"/>
        <v>#VALUE!</v>
      </c>
      <c r="G50" s="42"/>
      <c r="H50" s="41" t="e">
        <f t="shared" si="6"/>
        <v>#VALUE!</v>
      </c>
    </row>
    <row r="51" spans="1:14" ht="15" thickBot="1">
      <c r="A51" s="36">
        <v>20</v>
      </c>
      <c r="B51" s="38"/>
      <c r="C51" s="38"/>
      <c r="D51" s="39" t="e">
        <f>C51-C50</f>
        <v>#VALUE!</v>
      </c>
      <c r="E51" s="40">
        <v>2</v>
      </c>
      <c r="F51" s="90" t="e">
        <f t="shared" si="5"/>
        <v>#VALUE!</v>
      </c>
      <c r="G51" s="42"/>
      <c r="H51" s="41" t="e">
        <f t="shared" si="6"/>
        <v>#VALUE!</v>
      </c>
    </row>
    <row r="52" spans="1:14">
      <c r="A52" s="36" t="s">
        <v>170</v>
      </c>
      <c r="B52" s="44" t="s">
        <v>98</v>
      </c>
      <c r="C52" s="44" t="s">
        <v>98</v>
      </c>
      <c r="D52" s="39" t="e">
        <f>SUM(D32:D51)</f>
        <v>#VALUE!</v>
      </c>
      <c r="E52" s="45"/>
      <c r="F52" s="90" t="e">
        <f>AVERAGE(F32:F50)</f>
        <v>#VALUE!</v>
      </c>
      <c r="G52" s="46" t="e">
        <f>AVERAGE(G32:G51)</f>
        <v>#DIV/0!</v>
      </c>
      <c r="H52" s="41" t="e">
        <f>AVERAGE(H33:H51)</f>
        <v>#DIV/0!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AD86F-9A88-43CF-ABD9-9A780BE563F4}">
  <sheetPr>
    <tabColor rgb="FF0070C0"/>
  </sheetPr>
  <dimension ref="A1:F26"/>
  <sheetViews>
    <sheetView workbookViewId="0">
      <selection activeCell="H17" sqref="H17"/>
    </sheetView>
  </sheetViews>
  <sheetFormatPr defaultRowHeight="14.5"/>
  <cols>
    <col min="2" max="2" width="11.90625" customWidth="1"/>
    <col min="3" max="3" width="15.90625" customWidth="1"/>
    <col min="4" max="4" width="15.453125" customWidth="1"/>
    <col min="5" max="5" width="11" customWidth="1"/>
  </cols>
  <sheetData>
    <row r="1" spans="1:6" ht="17.5">
      <c r="A1" s="247" t="s">
        <v>1204</v>
      </c>
    </row>
    <row r="3" spans="1:6">
      <c r="A3" s="13" t="s">
        <v>171</v>
      </c>
      <c r="B3" s="7" t="s">
        <v>197</v>
      </c>
      <c r="C3" s="61">
        <v>40909</v>
      </c>
      <c r="D3" s="6"/>
      <c r="F3" s="6"/>
    </row>
    <row r="4" spans="1:6" ht="18">
      <c r="A4" s="238"/>
      <c r="B4" s="238" t="s">
        <v>153</v>
      </c>
      <c r="C4" s="238" t="s">
        <v>194</v>
      </c>
      <c r="D4" s="238" t="s">
        <v>195</v>
      </c>
      <c r="E4" s="238" t="s">
        <v>156</v>
      </c>
      <c r="F4" s="238" t="s">
        <v>196</v>
      </c>
    </row>
    <row r="5" spans="1:6">
      <c r="A5" s="14">
        <v>0</v>
      </c>
      <c r="B5" s="15">
        <v>40909</v>
      </c>
      <c r="C5" s="16">
        <v>12000</v>
      </c>
      <c r="D5" s="16">
        <v>155000</v>
      </c>
      <c r="E5" s="16">
        <v>30</v>
      </c>
      <c r="F5" s="62">
        <f>C5/D5</f>
        <v>7.7419354838709681E-2</v>
      </c>
    </row>
    <row r="6" spans="1:6">
      <c r="A6" s="14">
        <v>0</v>
      </c>
      <c r="B6" s="15">
        <v>40969</v>
      </c>
      <c r="C6" s="16">
        <v>15000</v>
      </c>
      <c r="D6" s="16">
        <v>300000</v>
      </c>
      <c r="E6" s="16">
        <f>B6-B5</f>
        <v>60</v>
      </c>
      <c r="F6" s="62">
        <f>C6/D6</f>
        <v>0.05</v>
      </c>
    </row>
    <row r="7" spans="1:6">
      <c r="A7" s="18">
        <v>1</v>
      </c>
      <c r="B7" s="286"/>
      <c r="C7" s="22"/>
      <c r="D7" s="21"/>
      <c r="E7" s="242">
        <f>B7-C3</f>
        <v>-40909</v>
      </c>
      <c r="F7" s="287" t="e">
        <f>C7/D7</f>
        <v>#DIV/0!</v>
      </c>
    </row>
    <row r="8" spans="1:6">
      <c r="A8" s="18">
        <v>2</v>
      </c>
      <c r="B8" s="286"/>
      <c r="C8" s="22"/>
      <c r="D8" s="21"/>
      <c r="E8" s="242">
        <f>B8-B7</f>
        <v>0</v>
      </c>
      <c r="F8" s="287" t="e">
        <f t="shared" ref="F8:F25" si="0">C8/D8</f>
        <v>#DIV/0!</v>
      </c>
    </row>
    <row r="9" spans="1:6">
      <c r="A9" s="18">
        <v>3</v>
      </c>
      <c r="B9" s="286" t="s">
        <v>98</v>
      </c>
      <c r="C9" s="22" t="s">
        <v>98</v>
      </c>
      <c r="D9" s="21"/>
      <c r="E9" s="242" t="e">
        <f t="shared" ref="E9:E25" si="1">B9-B8</f>
        <v>#VALUE!</v>
      </c>
      <c r="F9" s="287" t="e">
        <f t="shared" si="0"/>
        <v>#VALUE!</v>
      </c>
    </row>
    <row r="10" spans="1:6">
      <c r="A10" s="18">
        <v>4</v>
      </c>
      <c r="B10" s="286" t="s">
        <v>98</v>
      </c>
      <c r="C10" s="22" t="s">
        <v>98</v>
      </c>
      <c r="D10" s="21"/>
      <c r="E10" s="242" t="e">
        <f t="shared" si="1"/>
        <v>#VALUE!</v>
      </c>
      <c r="F10" s="287" t="e">
        <f t="shared" si="0"/>
        <v>#VALUE!</v>
      </c>
    </row>
    <row r="11" spans="1:6">
      <c r="A11" s="18">
        <v>5</v>
      </c>
      <c r="B11" s="286" t="s">
        <v>98</v>
      </c>
      <c r="C11" s="22" t="s">
        <v>98</v>
      </c>
      <c r="D11" s="21"/>
      <c r="E11" s="242" t="e">
        <f t="shared" si="1"/>
        <v>#VALUE!</v>
      </c>
      <c r="F11" s="287" t="e">
        <f t="shared" si="0"/>
        <v>#VALUE!</v>
      </c>
    </row>
    <row r="12" spans="1:6">
      <c r="A12" s="18">
        <v>6</v>
      </c>
      <c r="B12" s="286" t="s">
        <v>98</v>
      </c>
      <c r="C12" s="22" t="s">
        <v>98</v>
      </c>
      <c r="D12" s="21"/>
      <c r="E12" s="242" t="e">
        <f t="shared" si="1"/>
        <v>#VALUE!</v>
      </c>
      <c r="F12" s="287" t="e">
        <f t="shared" si="0"/>
        <v>#VALUE!</v>
      </c>
    </row>
    <row r="13" spans="1:6">
      <c r="A13" s="18">
        <v>7</v>
      </c>
      <c r="B13" s="286" t="s">
        <v>98</v>
      </c>
      <c r="C13" s="22" t="s">
        <v>98</v>
      </c>
      <c r="D13" s="21"/>
      <c r="E13" s="242" t="e">
        <f t="shared" si="1"/>
        <v>#VALUE!</v>
      </c>
      <c r="F13" s="287" t="e">
        <f t="shared" si="0"/>
        <v>#VALUE!</v>
      </c>
    </row>
    <row r="14" spans="1:6">
      <c r="A14" s="18">
        <v>8</v>
      </c>
      <c r="B14" s="286" t="s">
        <v>98</v>
      </c>
      <c r="C14" s="22" t="s">
        <v>98</v>
      </c>
      <c r="D14" s="21"/>
      <c r="E14" s="242" t="e">
        <f t="shared" si="1"/>
        <v>#VALUE!</v>
      </c>
      <c r="F14" s="287" t="e">
        <f t="shared" si="0"/>
        <v>#VALUE!</v>
      </c>
    </row>
    <row r="15" spans="1:6">
      <c r="A15" s="18">
        <v>9</v>
      </c>
      <c r="B15" s="286" t="s">
        <v>98</v>
      </c>
      <c r="C15" s="22" t="s">
        <v>98</v>
      </c>
      <c r="D15" s="21"/>
      <c r="E15" s="242" t="e">
        <f t="shared" si="1"/>
        <v>#VALUE!</v>
      </c>
      <c r="F15" s="287" t="e">
        <f t="shared" si="0"/>
        <v>#VALUE!</v>
      </c>
    </row>
    <row r="16" spans="1:6">
      <c r="A16" s="18">
        <v>10</v>
      </c>
      <c r="B16" s="286" t="s">
        <v>98</v>
      </c>
      <c r="C16" s="22" t="s">
        <v>98</v>
      </c>
      <c r="D16" s="21"/>
      <c r="E16" s="242" t="e">
        <f t="shared" si="1"/>
        <v>#VALUE!</v>
      </c>
      <c r="F16" s="287" t="e">
        <f t="shared" si="0"/>
        <v>#VALUE!</v>
      </c>
    </row>
    <row r="17" spans="1:6">
      <c r="A17" s="18">
        <v>11</v>
      </c>
      <c r="B17" s="286" t="s">
        <v>98</v>
      </c>
      <c r="C17" s="22" t="s">
        <v>98</v>
      </c>
      <c r="D17" s="21"/>
      <c r="E17" s="242" t="e">
        <f t="shared" si="1"/>
        <v>#VALUE!</v>
      </c>
      <c r="F17" s="287" t="e">
        <f t="shared" si="0"/>
        <v>#VALUE!</v>
      </c>
    </row>
    <row r="18" spans="1:6">
      <c r="A18" s="18">
        <v>13</v>
      </c>
      <c r="B18" s="286" t="s">
        <v>98</v>
      </c>
      <c r="C18" s="22" t="s">
        <v>98</v>
      </c>
      <c r="D18" s="21"/>
      <c r="E18" s="242" t="e">
        <f t="shared" si="1"/>
        <v>#VALUE!</v>
      </c>
      <c r="F18" s="287" t="e">
        <f t="shared" si="0"/>
        <v>#VALUE!</v>
      </c>
    </row>
    <row r="19" spans="1:6">
      <c r="A19" s="18">
        <v>14</v>
      </c>
      <c r="B19" s="286" t="s">
        <v>98</v>
      </c>
      <c r="C19" s="22" t="s">
        <v>98</v>
      </c>
      <c r="D19" s="21"/>
      <c r="E19" s="242" t="e">
        <f t="shared" si="1"/>
        <v>#VALUE!</v>
      </c>
      <c r="F19" s="287" t="e">
        <f t="shared" si="0"/>
        <v>#VALUE!</v>
      </c>
    </row>
    <row r="20" spans="1:6">
      <c r="A20" s="18">
        <v>15</v>
      </c>
      <c r="B20" s="286" t="s">
        <v>98</v>
      </c>
      <c r="C20" s="22" t="s">
        <v>98</v>
      </c>
      <c r="D20" s="21"/>
      <c r="E20" s="242" t="e">
        <f t="shared" si="1"/>
        <v>#VALUE!</v>
      </c>
      <c r="F20" s="287" t="e">
        <f t="shared" si="0"/>
        <v>#VALUE!</v>
      </c>
    </row>
    <row r="21" spans="1:6">
      <c r="A21" s="18">
        <v>16</v>
      </c>
      <c r="B21" s="286" t="s">
        <v>98</v>
      </c>
      <c r="C21" s="22" t="s">
        <v>98</v>
      </c>
      <c r="D21" s="21"/>
      <c r="E21" s="242" t="e">
        <f t="shared" si="1"/>
        <v>#VALUE!</v>
      </c>
      <c r="F21" s="287" t="e">
        <f t="shared" si="0"/>
        <v>#VALUE!</v>
      </c>
    </row>
    <row r="22" spans="1:6">
      <c r="A22" s="18">
        <v>17</v>
      </c>
      <c r="B22" s="286" t="s">
        <v>98</v>
      </c>
      <c r="C22" s="22" t="s">
        <v>98</v>
      </c>
      <c r="D22" s="21"/>
      <c r="E22" s="242" t="e">
        <f t="shared" si="1"/>
        <v>#VALUE!</v>
      </c>
      <c r="F22" s="287" t="e">
        <f t="shared" si="0"/>
        <v>#VALUE!</v>
      </c>
    </row>
    <row r="23" spans="1:6">
      <c r="A23" s="18">
        <v>18</v>
      </c>
      <c r="B23" s="286" t="s">
        <v>98</v>
      </c>
      <c r="C23" s="22" t="s">
        <v>98</v>
      </c>
      <c r="D23" s="21"/>
      <c r="E23" s="242" t="e">
        <f t="shared" si="1"/>
        <v>#VALUE!</v>
      </c>
      <c r="F23" s="287" t="e">
        <f t="shared" si="0"/>
        <v>#VALUE!</v>
      </c>
    </row>
    <row r="24" spans="1:6">
      <c r="A24" s="18">
        <v>19</v>
      </c>
      <c r="B24" s="286" t="s">
        <v>98</v>
      </c>
      <c r="C24" s="22" t="s">
        <v>98</v>
      </c>
      <c r="D24" s="21"/>
      <c r="E24" s="242" t="e">
        <f t="shared" si="1"/>
        <v>#VALUE!</v>
      </c>
      <c r="F24" s="287" t="e">
        <f t="shared" si="0"/>
        <v>#VALUE!</v>
      </c>
    </row>
    <row r="25" spans="1:6">
      <c r="A25" s="18">
        <v>20</v>
      </c>
      <c r="B25" s="286" t="s">
        <v>98</v>
      </c>
      <c r="C25" s="22" t="s">
        <v>98</v>
      </c>
      <c r="D25" s="21"/>
      <c r="E25" s="242" t="e">
        <f t="shared" si="1"/>
        <v>#VALUE!</v>
      </c>
      <c r="F25" s="287" t="e">
        <f t="shared" si="0"/>
        <v>#VALUE!</v>
      </c>
    </row>
    <row r="26" spans="1:6">
      <c r="A26" s="18"/>
      <c r="B26" s="286"/>
      <c r="C26" s="22"/>
      <c r="D26" s="21"/>
      <c r="E26" s="242"/>
      <c r="F26" s="24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1781-ABDD-442E-B733-ED54E70ED359}">
  <sheetPr>
    <tabColor rgb="FF0070C0"/>
  </sheetPr>
  <dimension ref="A1:B42"/>
  <sheetViews>
    <sheetView workbookViewId="0">
      <selection activeCell="F12" sqref="F12"/>
    </sheetView>
  </sheetViews>
  <sheetFormatPr defaultRowHeight="14.5"/>
  <cols>
    <col min="1" max="1" width="18" customWidth="1"/>
    <col min="2" max="2" width="66.1796875" customWidth="1"/>
  </cols>
  <sheetData>
    <row r="1" spans="1:2" ht="19.5">
      <c r="A1" s="295" t="s">
        <v>1225</v>
      </c>
    </row>
    <row r="2" spans="1:2" ht="15" thickBot="1">
      <c r="A2" s="288"/>
    </row>
    <row r="3" spans="1:2" ht="15" thickBot="1">
      <c r="A3" s="268"/>
      <c r="B3" s="269" t="s">
        <v>0</v>
      </c>
    </row>
    <row r="4" spans="1:2" ht="15" thickBot="1">
      <c r="A4" s="270" t="s">
        <v>1141</v>
      </c>
      <c r="B4" s="271" t="s">
        <v>1142</v>
      </c>
    </row>
    <row r="5" spans="1:2" ht="15" thickBot="1">
      <c r="A5" s="270" t="s">
        <v>247</v>
      </c>
      <c r="B5" s="271" t="s">
        <v>1142</v>
      </c>
    </row>
    <row r="6" spans="1:2" ht="15" thickBot="1">
      <c r="A6" s="270" t="s">
        <v>153</v>
      </c>
      <c r="B6" s="271" t="s">
        <v>1142</v>
      </c>
    </row>
    <row r="7" spans="1:2" ht="25.5" thickBot="1">
      <c r="A7" s="270" t="s">
        <v>1143</v>
      </c>
      <c r="B7" s="289" t="s">
        <v>1205</v>
      </c>
    </row>
    <row r="8" spans="1:2" ht="19.5">
      <c r="A8" s="290"/>
    </row>
    <row r="9" spans="1:2" ht="15">
      <c r="B9" s="234" t="s">
        <v>1206</v>
      </c>
    </row>
    <row r="10" spans="1:2">
      <c r="B10" s="256" t="s">
        <v>1207</v>
      </c>
    </row>
    <row r="11" spans="1:2">
      <c r="B11" s="256"/>
    </row>
    <row r="12" spans="1:2" ht="54">
      <c r="B12" s="291" t="s">
        <v>1208</v>
      </c>
    </row>
    <row r="13" spans="1:2" ht="54">
      <c r="B13" s="291" t="s">
        <v>1209</v>
      </c>
    </row>
    <row r="14" spans="1:2">
      <c r="B14" s="292"/>
    </row>
    <row r="15" spans="1:2" ht="15">
      <c r="B15" s="234" t="s">
        <v>1210</v>
      </c>
    </row>
    <row r="16" spans="1:2">
      <c r="B16" s="293" t="s">
        <v>1211</v>
      </c>
    </row>
    <row r="18" spans="2:2" ht="27">
      <c r="B18" s="291" t="s">
        <v>1212</v>
      </c>
    </row>
    <row r="20" spans="2:2" ht="27">
      <c r="B20" s="291" t="s">
        <v>1213</v>
      </c>
    </row>
    <row r="22" spans="2:2" ht="27">
      <c r="B22" s="291" t="s">
        <v>1214</v>
      </c>
    </row>
    <row r="23" spans="2:2">
      <c r="B23" s="294"/>
    </row>
    <row r="24" spans="2:2" ht="27">
      <c r="B24" s="291" t="s">
        <v>1215</v>
      </c>
    </row>
    <row r="26" spans="2:2">
      <c r="B26" s="257" t="s">
        <v>1216</v>
      </c>
    </row>
    <row r="28" spans="2:2" ht="27">
      <c r="B28" s="291" t="s">
        <v>1217</v>
      </c>
    </row>
    <row r="30" spans="2:2" ht="27">
      <c r="B30" s="291" t="s">
        <v>1218</v>
      </c>
    </row>
    <row r="32" spans="2:2" ht="27">
      <c r="B32" s="291" t="s">
        <v>1219</v>
      </c>
    </row>
    <row r="33" spans="2:2">
      <c r="B33" s="294"/>
    </row>
    <row r="34" spans="2:2" ht="27">
      <c r="B34" s="291" t="s">
        <v>1220</v>
      </c>
    </row>
    <row r="36" spans="2:2">
      <c r="B36" s="257" t="s">
        <v>1221</v>
      </c>
    </row>
    <row r="38" spans="2:2" ht="27">
      <c r="B38" s="291" t="s">
        <v>1222</v>
      </c>
    </row>
    <row r="40" spans="2:2" ht="27">
      <c r="B40" s="291" t="s">
        <v>1223</v>
      </c>
    </row>
    <row r="42" spans="2:2">
      <c r="B42" s="257" t="s">
        <v>1224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A0041-5304-4834-AE5B-98ACEC6DF712}">
  <dimension ref="A1:A17"/>
  <sheetViews>
    <sheetView workbookViewId="0">
      <selection activeCell="C11" sqref="C11"/>
    </sheetView>
  </sheetViews>
  <sheetFormatPr defaultRowHeight="14.5"/>
  <cols>
    <col min="1" max="1" width="93.26953125" customWidth="1"/>
  </cols>
  <sheetData>
    <row r="1" spans="1:1" ht="17.5">
      <c r="A1" s="246" t="s">
        <v>1238</v>
      </c>
    </row>
    <row r="2" spans="1:1">
      <c r="A2" s="256"/>
    </row>
    <row r="3" spans="1:1" ht="27">
      <c r="A3" s="296" t="s">
        <v>1226</v>
      </c>
    </row>
    <row r="4" spans="1:1">
      <c r="A4" s="256"/>
    </row>
    <row r="5" spans="1:1" ht="15" thickBot="1">
      <c r="A5" s="256"/>
    </row>
    <row r="6" spans="1:1" ht="15" thickTop="1">
      <c r="A6" s="297" t="s">
        <v>1227</v>
      </c>
    </row>
    <row r="7" spans="1:1" ht="54">
      <c r="A7" s="298" t="s">
        <v>1228</v>
      </c>
    </row>
    <row r="8" spans="1:1" ht="40.5">
      <c r="A8" s="298" t="s">
        <v>1229</v>
      </c>
    </row>
    <row r="9" spans="1:1" ht="27">
      <c r="A9" s="298" t="s">
        <v>1230</v>
      </c>
    </row>
    <row r="10" spans="1:1" ht="27">
      <c r="A10" s="299" t="s">
        <v>1231</v>
      </c>
    </row>
    <row r="11" spans="1:1" ht="40.5">
      <c r="A11" s="299" t="s">
        <v>1232</v>
      </c>
    </row>
    <row r="12" spans="1:1" ht="54">
      <c r="A12" s="299" t="s">
        <v>1233</v>
      </c>
    </row>
    <row r="13" spans="1:1" ht="67.5">
      <c r="A13" s="299" t="s">
        <v>1234</v>
      </c>
    </row>
    <row r="14" spans="1:1" ht="67.5">
      <c r="A14" s="300" t="s">
        <v>1235</v>
      </c>
    </row>
    <row r="15" spans="1:1" ht="54">
      <c r="A15" s="299" t="s">
        <v>1236</v>
      </c>
    </row>
    <row r="16" spans="1:1" ht="27.5" thickBot="1">
      <c r="A16" s="301" t="s">
        <v>1237</v>
      </c>
    </row>
    <row r="17" ht="15" thickTop="1"/>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workbookViewId="0">
      <selection activeCell="A5" sqref="A5"/>
    </sheetView>
  </sheetViews>
  <sheetFormatPr defaultRowHeight="14.5"/>
  <sheetData>
    <row r="1" spans="1:2">
      <c r="A1" t="s">
        <v>58</v>
      </c>
    </row>
    <row r="2" spans="1:2">
      <c r="A2" t="s">
        <v>319</v>
      </c>
    </row>
    <row r="3" spans="1:2">
      <c r="A3" t="s">
        <v>1107</v>
      </c>
    </row>
    <row r="4" spans="1:2">
      <c r="A4" t="s">
        <v>1106</v>
      </c>
    </row>
    <row r="10" spans="1:2">
      <c r="B10" s="179"/>
    </row>
  </sheetData>
  <customSheetViews>
    <customSheetView guid="{BD3BB644-FD58-43C6-8156-1BD0BBDEEE88}">
      <selection activeCell="A5" sqref="A5"/>
      <pageMargins left="0.7" right="0.7" top="0.75" bottom="0.75" header="0.3" footer="0.3"/>
    </customSheetView>
    <customSheetView guid="{A1D9BC16-97D5-4B07-B3B4-7722A1CAE2B0}">
      <selection activeCell="I21" sqref="I21"/>
      <pageMargins left="0.7" right="0.7" top="0.75" bottom="0.75" header="0.3" footer="0.3"/>
    </customSheetView>
    <customSheetView guid="{507F482F-13C0-4805-AED4-AEDBC347912B}">
      <selection activeCell="A5" sqref="A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K281"/>
  <sheetViews>
    <sheetView zoomScaleNormal="100" zoomScaleSheetLayoutView="90" workbookViewId="0">
      <pane ySplit="1" topLeftCell="A2" activePane="bottomLeft" state="frozen"/>
      <selection pane="bottomLeft"/>
    </sheetView>
  </sheetViews>
  <sheetFormatPr defaultColWidth="8.90625" defaultRowHeight="14.5"/>
  <cols>
    <col min="1" max="1" width="6.54296875" style="167" customWidth="1"/>
    <col min="2" max="2" width="21.08984375" style="167" customWidth="1"/>
    <col min="3" max="3" width="34.36328125" style="224" customWidth="1"/>
    <col min="4" max="4" width="13.36328125" style="167" customWidth="1"/>
    <col min="5" max="5" width="7.453125" style="224" customWidth="1"/>
    <col min="6" max="6" width="23.36328125" style="167" customWidth="1"/>
    <col min="7" max="7" width="4.54296875" style="167" customWidth="1"/>
    <col min="8" max="8" width="5.36328125" style="167" customWidth="1"/>
    <col min="9" max="9" width="6.36328125" style="167" customWidth="1"/>
    <col min="10" max="10" width="2.6328125" style="167" customWidth="1"/>
    <col min="11" max="11" width="8.6328125" style="167" customWidth="1"/>
    <col min="12" max="16384" width="8.90625" style="167"/>
  </cols>
  <sheetData>
    <row r="1" spans="1:11" ht="10">
      <c r="A1" s="206" t="s">
        <v>1090</v>
      </c>
      <c r="B1" s="206" t="s">
        <v>1091</v>
      </c>
      <c r="C1" s="206" t="s">
        <v>1092</v>
      </c>
      <c r="D1" s="207" t="s">
        <v>54</v>
      </c>
      <c r="E1" s="206" t="s">
        <v>55</v>
      </c>
      <c r="F1" s="206" t="s">
        <v>56</v>
      </c>
      <c r="G1" s="207" t="s">
        <v>1093</v>
      </c>
      <c r="H1" s="207" t="s">
        <v>1094</v>
      </c>
      <c r="I1" s="208" t="s">
        <v>1095</v>
      </c>
      <c r="J1" s="207" t="s">
        <v>445</v>
      </c>
      <c r="K1" s="207" t="s">
        <v>54</v>
      </c>
    </row>
    <row r="2" spans="1:11" s="210" customFormat="1" ht="10">
      <c r="A2" s="188">
        <v>1</v>
      </c>
      <c r="B2" s="188" t="s">
        <v>53</v>
      </c>
      <c r="C2" s="188" t="s">
        <v>53</v>
      </c>
      <c r="D2" s="189" t="s">
        <v>54</v>
      </c>
      <c r="E2" s="188" t="s">
        <v>55</v>
      </c>
      <c r="F2" s="188" t="s">
        <v>56</v>
      </c>
      <c r="G2" s="189">
        <f>SUBTOTAL(9,G9:G13)</f>
        <v>0</v>
      </c>
      <c r="H2" s="189">
        <f>SUBTOTAL(9,H9:H13)</f>
        <v>19</v>
      </c>
      <c r="I2" s="209">
        <f>G2/H2</f>
        <v>0</v>
      </c>
      <c r="J2" s="189" t="s">
        <v>445</v>
      </c>
      <c r="K2" s="189" t="s">
        <v>54</v>
      </c>
    </row>
    <row r="3" spans="1:11" ht="50">
      <c r="A3" s="162" t="s">
        <v>761</v>
      </c>
      <c r="B3" s="162" t="s">
        <v>378</v>
      </c>
      <c r="C3" s="162" t="s">
        <v>1033</v>
      </c>
      <c r="D3" s="163" t="s">
        <v>57</v>
      </c>
      <c r="E3" s="186"/>
      <c r="F3" s="187"/>
      <c r="G3" s="228"/>
      <c r="H3" s="228"/>
      <c r="I3" s="228"/>
      <c r="J3" s="228" t="s">
        <v>446</v>
      </c>
      <c r="K3" s="228" t="s">
        <v>1096</v>
      </c>
    </row>
    <row r="4" spans="1:11" ht="20">
      <c r="A4" s="162" t="s">
        <v>493</v>
      </c>
      <c r="B4" s="162" t="s">
        <v>379</v>
      </c>
      <c r="C4" s="164" t="s">
        <v>1034</v>
      </c>
      <c r="D4" s="163" t="s">
        <v>57</v>
      </c>
      <c r="E4" s="186"/>
      <c r="F4" s="187"/>
      <c r="G4" s="228"/>
      <c r="H4" s="228"/>
      <c r="I4" s="228"/>
      <c r="J4" s="228" t="s">
        <v>446</v>
      </c>
      <c r="K4" s="228" t="s">
        <v>1096</v>
      </c>
    </row>
    <row r="5" spans="1:11" ht="30">
      <c r="A5" s="162" t="s">
        <v>577</v>
      </c>
      <c r="B5" s="162" t="s">
        <v>380</v>
      </c>
      <c r="C5" s="162" t="s">
        <v>1035</v>
      </c>
      <c r="D5" s="163" t="s">
        <v>57</v>
      </c>
      <c r="E5" s="186"/>
      <c r="F5" s="187"/>
      <c r="G5" s="228"/>
      <c r="H5" s="228"/>
      <c r="I5" s="228"/>
      <c r="J5" s="228" t="s">
        <v>446</v>
      </c>
      <c r="K5" s="228" t="s">
        <v>1096</v>
      </c>
    </row>
    <row r="6" spans="1:11" ht="30">
      <c r="A6" s="162" t="s">
        <v>494</v>
      </c>
      <c r="B6" s="162" t="s">
        <v>381</v>
      </c>
      <c r="C6" s="162" t="s">
        <v>1036</v>
      </c>
      <c r="D6" s="163" t="s">
        <v>57</v>
      </c>
      <c r="E6" s="186"/>
      <c r="F6" s="187"/>
      <c r="G6" s="228"/>
      <c r="H6" s="228"/>
      <c r="I6" s="228"/>
      <c r="J6" s="228" t="s">
        <v>446</v>
      </c>
      <c r="K6" s="228" t="s">
        <v>1096</v>
      </c>
    </row>
    <row r="7" spans="1:11" ht="20">
      <c r="A7" s="162" t="s">
        <v>495</v>
      </c>
      <c r="B7" s="184" t="s">
        <v>968</v>
      </c>
      <c r="C7" s="162" t="s">
        <v>1037</v>
      </c>
      <c r="D7" s="163" t="s">
        <v>57</v>
      </c>
      <c r="E7" s="186"/>
      <c r="F7" s="187"/>
      <c r="G7" s="228"/>
      <c r="H7" s="228"/>
      <c r="I7" s="228"/>
      <c r="J7" s="228" t="s">
        <v>446</v>
      </c>
      <c r="K7" s="228" t="s">
        <v>1096</v>
      </c>
    </row>
    <row r="8" spans="1:11" ht="30">
      <c r="A8" s="162" t="s">
        <v>496</v>
      </c>
      <c r="B8" s="162" t="s">
        <v>643</v>
      </c>
      <c r="C8" s="162" t="s">
        <v>60</v>
      </c>
      <c r="D8" s="163" t="s">
        <v>57</v>
      </c>
      <c r="E8" s="186"/>
      <c r="F8" s="187"/>
      <c r="G8" s="228"/>
      <c r="H8" s="228"/>
      <c r="I8" s="228"/>
      <c r="J8" s="228" t="s">
        <v>446</v>
      </c>
      <c r="K8" s="228" t="s">
        <v>1096</v>
      </c>
    </row>
    <row r="9" spans="1:11" s="210" customFormat="1" ht="20">
      <c r="A9" s="174" t="s">
        <v>650</v>
      </c>
      <c r="B9" s="174" t="s">
        <v>578</v>
      </c>
      <c r="C9" s="173" t="s">
        <v>1038</v>
      </c>
      <c r="D9" s="165" t="s">
        <v>227</v>
      </c>
      <c r="E9" s="212"/>
      <c r="F9" s="212"/>
      <c r="G9" s="213">
        <v>0</v>
      </c>
      <c r="H9" s="228">
        <v>5</v>
      </c>
      <c r="I9" s="228"/>
      <c r="J9" s="228" t="s">
        <v>377</v>
      </c>
      <c r="K9" s="228" t="s">
        <v>1096</v>
      </c>
    </row>
    <row r="10" spans="1:11" s="210" customFormat="1" ht="20">
      <c r="A10" s="174" t="s">
        <v>660</v>
      </c>
      <c r="B10" s="174" t="s">
        <v>708</v>
      </c>
      <c r="C10" s="173" t="s">
        <v>648</v>
      </c>
      <c r="D10" s="165" t="s">
        <v>228</v>
      </c>
      <c r="E10" s="212"/>
      <c r="F10" s="212"/>
      <c r="G10" s="213">
        <v>0</v>
      </c>
      <c r="H10" s="228">
        <v>3</v>
      </c>
      <c r="I10" s="228"/>
      <c r="J10" s="228" t="s">
        <v>377</v>
      </c>
      <c r="K10" s="228" t="s">
        <v>1096</v>
      </c>
    </row>
    <row r="11" spans="1:11" s="210" customFormat="1" ht="30">
      <c r="A11" s="174" t="s">
        <v>661</v>
      </c>
      <c r="B11" s="174" t="s">
        <v>649</v>
      </c>
      <c r="C11" s="173" t="s">
        <v>742</v>
      </c>
      <c r="D11" s="165" t="s">
        <v>227</v>
      </c>
      <c r="E11" s="212"/>
      <c r="F11" s="212"/>
      <c r="G11" s="213">
        <v>0</v>
      </c>
      <c r="H11" s="228">
        <v>5</v>
      </c>
      <c r="I11" s="228"/>
      <c r="J11" s="228" t="s">
        <v>377</v>
      </c>
      <c r="K11" s="228" t="s">
        <v>1096</v>
      </c>
    </row>
    <row r="12" spans="1:11" s="210" customFormat="1" ht="20">
      <c r="A12" s="174" t="s">
        <v>662</v>
      </c>
      <c r="B12" s="174" t="s">
        <v>651</v>
      </c>
      <c r="C12" s="173" t="s">
        <v>653</v>
      </c>
      <c r="D12" s="165" t="s">
        <v>228</v>
      </c>
      <c r="E12" s="212"/>
      <c r="F12" s="212"/>
      <c r="G12" s="213">
        <v>0</v>
      </c>
      <c r="H12" s="228">
        <v>3</v>
      </c>
      <c r="I12" s="228"/>
      <c r="J12" s="228" t="s">
        <v>377</v>
      </c>
      <c r="K12" s="228" t="s">
        <v>1096</v>
      </c>
    </row>
    <row r="13" spans="1:11" s="210" customFormat="1" ht="20">
      <c r="A13" s="174" t="s">
        <v>922</v>
      </c>
      <c r="B13" s="174" t="s">
        <v>923</v>
      </c>
      <c r="C13" s="173" t="s">
        <v>924</v>
      </c>
      <c r="D13" s="165" t="s">
        <v>228</v>
      </c>
      <c r="E13" s="212"/>
      <c r="F13" s="212"/>
      <c r="G13" s="213">
        <v>0</v>
      </c>
      <c r="H13" s="228">
        <v>3</v>
      </c>
      <c r="I13" s="228"/>
      <c r="J13" s="228" t="s">
        <v>377</v>
      </c>
      <c r="K13" s="228" t="s">
        <v>1096</v>
      </c>
    </row>
    <row r="14" spans="1:11" ht="10">
      <c r="A14" s="188">
        <v>2</v>
      </c>
      <c r="B14" s="188" t="s">
        <v>988</v>
      </c>
      <c r="C14" s="188" t="s">
        <v>988</v>
      </c>
      <c r="D14" s="189" t="s">
        <v>54</v>
      </c>
      <c r="E14" s="188" t="s">
        <v>55</v>
      </c>
      <c r="F14" s="188" t="s">
        <v>56</v>
      </c>
      <c r="G14" s="189">
        <f>SUBTOTAL(9,G20:G22)</f>
        <v>0</v>
      </c>
      <c r="H14" s="189">
        <f>SUBTOTAL(9,H20:H22)</f>
        <v>12</v>
      </c>
      <c r="I14" s="209">
        <f>G14/H14</f>
        <v>0</v>
      </c>
      <c r="J14" s="189" t="s">
        <v>445</v>
      </c>
      <c r="K14" s="189" t="s">
        <v>54</v>
      </c>
    </row>
    <row r="15" spans="1:11" ht="30">
      <c r="A15" s="162" t="s">
        <v>497</v>
      </c>
      <c r="B15" s="162" t="s">
        <v>383</v>
      </c>
      <c r="C15" s="162" t="s">
        <v>652</v>
      </c>
      <c r="D15" s="163" t="s">
        <v>57</v>
      </c>
      <c r="E15" s="176"/>
      <c r="F15" s="177"/>
      <c r="G15" s="228"/>
      <c r="H15" s="228"/>
      <c r="I15" s="228"/>
      <c r="J15" s="228" t="s">
        <v>446</v>
      </c>
      <c r="K15" s="228" t="s">
        <v>1096</v>
      </c>
    </row>
    <row r="16" spans="1:11" ht="50">
      <c r="A16" s="162" t="s">
        <v>498</v>
      </c>
      <c r="B16" s="162" t="s">
        <v>382</v>
      </c>
      <c r="C16" s="162" t="s">
        <v>1039</v>
      </c>
      <c r="D16" s="163" t="s">
        <v>57</v>
      </c>
      <c r="E16" s="176"/>
      <c r="F16" s="177"/>
      <c r="G16" s="228"/>
      <c r="H16" s="228"/>
      <c r="I16" s="228"/>
      <c r="J16" s="228" t="s">
        <v>446</v>
      </c>
      <c r="K16" s="228" t="s">
        <v>1096</v>
      </c>
    </row>
    <row r="17" spans="1:11" s="210" customFormat="1" ht="40">
      <c r="A17" s="162" t="s">
        <v>499</v>
      </c>
      <c r="B17" s="162" t="s">
        <v>384</v>
      </c>
      <c r="C17" s="162" t="s">
        <v>1040</v>
      </c>
      <c r="D17" s="163" t="s">
        <v>57</v>
      </c>
      <c r="E17" s="176"/>
      <c r="F17" s="177"/>
      <c r="G17" s="228"/>
      <c r="H17" s="228"/>
      <c r="I17" s="228"/>
      <c r="J17" s="228" t="s">
        <v>446</v>
      </c>
      <c r="K17" s="228" t="s">
        <v>1096</v>
      </c>
    </row>
    <row r="18" spans="1:11" ht="30">
      <c r="A18" s="174" t="s">
        <v>579</v>
      </c>
      <c r="B18" s="174" t="s">
        <v>580</v>
      </c>
      <c r="C18" s="174" t="s">
        <v>991</v>
      </c>
      <c r="D18" s="175" t="s">
        <v>57</v>
      </c>
      <c r="E18" s="213"/>
      <c r="F18" s="213"/>
      <c r="G18" s="228"/>
      <c r="H18" s="228"/>
      <c r="I18" s="228"/>
      <c r="J18" s="228" t="s">
        <v>446</v>
      </c>
      <c r="K18" s="228" t="s">
        <v>1096</v>
      </c>
    </row>
    <row r="19" spans="1:11" s="214" customFormat="1" ht="40">
      <c r="A19" s="174" t="s">
        <v>654</v>
      </c>
      <c r="B19" s="174" t="s">
        <v>659</v>
      </c>
      <c r="C19" s="174" t="s">
        <v>1041</v>
      </c>
      <c r="D19" s="175" t="s">
        <v>57</v>
      </c>
      <c r="E19" s="213"/>
      <c r="F19" s="213"/>
      <c r="G19" s="228"/>
      <c r="H19" s="228"/>
      <c r="I19" s="228"/>
      <c r="J19" s="228" t="s">
        <v>446</v>
      </c>
      <c r="K19" s="228" t="s">
        <v>1096</v>
      </c>
    </row>
    <row r="20" spans="1:11" s="214" customFormat="1" ht="30">
      <c r="A20" s="174" t="s">
        <v>655</v>
      </c>
      <c r="B20" s="174" t="s">
        <v>656</v>
      </c>
      <c r="C20" s="174" t="s">
        <v>724</v>
      </c>
      <c r="D20" s="165" t="s">
        <v>228</v>
      </c>
      <c r="E20" s="213"/>
      <c r="F20" s="213"/>
      <c r="G20" s="213">
        <v>0</v>
      </c>
      <c r="H20" s="228">
        <v>3</v>
      </c>
      <c r="I20" s="228"/>
      <c r="J20" s="228" t="s">
        <v>377</v>
      </c>
      <c r="K20" s="228" t="s">
        <v>1096</v>
      </c>
    </row>
    <row r="21" spans="1:11" s="214" customFormat="1" ht="50">
      <c r="A21" s="174" t="s">
        <v>657</v>
      </c>
      <c r="B21" s="174" t="s">
        <v>658</v>
      </c>
      <c r="C21" s="174" t="s">
        <v>1042</v>
      </c>
      <c r="D21" s="165" t="s">
        <v>227</v>
      </c>
      <c r="E21" s="213"/>
      <c r="F21" s="213"/>
      <c r="G21" s="213">
        <v>0</v>
      </c>
      <c r="H21" s="228">
        <v>5</v>
      </c>
      <c r="I21" s="228"/>
      <c r="J21" s="228" t="s">
        <v>377</v>
      </c>
      <c r="K21" s="228" t="s">
        <v>1096</v>
      </c>
    </row>
    <row r="22" spans="1:11" s="214" customFormat="1" ht="30">
      <c r="A22" s="174" t="s">
        <v>714</v>
      </c>
      <c r="B22" s="174" t="s">
        <v>715</v>
      </c>
      <c r="C22" s="174" t="s">
        <v>713</v>
      </c>
      <c r="D22" s="165" t="s">
        <v>223</v>
      </c>
      <c r="E22" s="213"/>
      <c r="F22" s="213"/>
      <c r="G22" s="213">
        <v>0</v>
      </c>
      <c r="H22" s="228">
        <v>4</v>
      </c>
      <c r="I22" s="228"/>
      <c r="J22" s="228" t="s">
        <v>377</v>
      </c>
      <c r="K22" s="228" t="s">
        <v>1096</v>
      </c>
    </row>
    <row r="23" spans="1:11" s="215" customFormat="1" ht="30">
      <c r="A23" s="174" t="s">
        <v>762</v>
      </c>
      <c r="B23" s="174" t="s">
        <v>1013</v>
      </c>
      <c r="C23" s="174" t="s">
        <v>992</v>
      </c>
      <c r="D23" s="165" t="s">
        <v>57</v>
      </c>
      <c r="E23" s="213"/>
      <c r="F23" s="213"/>
      <c r="G23" s="228"/>
      <c r="H23" s="228"/>
      <c r="I23" s="228"/>
      <c r="J23" s="228" t="s">
        <v>446</v>
      </c>
      <c r="K23" s="228" t="s">
        <v>1096</v>
      </c>
    </row>
    <row r="24" spans="1:11" ht="10">
      <c r="A24" s="188">
        <v>3</v>
      </c>
      <c r="B24" s="188" t="s">
        <v>61</v>
      </c>
      <c r="C24" s="188" t="s">
        <v>61</v>
      </c>
      <c r="D24" s="189" t="s">
        <v>54</v>
      </c>
      <c r="E24" s="190" t="s">
        <v>55</v>
      </c>
      <c r="F24" s="188" t="s">
        <v>56</v>
      </c>
      <c r="G24" s="189">
        <f>SUM(G25:G31)</f>
        <v>0</v>
      </c>
      <c r="H24" s="189">
        <v>3</v>
      </c>
      <c r="I24" s="209">
        <f>G24/H24</f>
        <v>0</v>
      </c>
      <c r="J24" s="189" t="s">
        <v>445</v>
      </c>
      <c r="K24" s="189" t="s">
        <v>54</v>
      </c>
    </row>
    <row r="25" spans="1:11" ht="20">
      <c r="A25" s="162" t="s">
        <v>500</v>
      </c>
      <c r="B25" s="162" t="s">
        <v>663</v>
      </c>
      <c r="C25" s="162" t="s">
        <v>913</v>
      </c>
      <c r="D25" s="163" t="s">
        <v>57</v>
      </c>
      <c r="E25" s="186"/>
      <c r="F25" s="187"/>
      <c r="G25" s="228"/>
      <c r="H25" s="228"/>
      <c r="I25" s="228"/>
      <c r="J25" s="228" t="s">
        <v>446</v>
      </c>
      <c r="K25" s="228" t="s">
        <v>1096</v>
      </c>
    </row>
    <row r="26" spans="1:11" ht="20">
      <c r="A26" s="162" t="s">
        <v>501</v>
      </c>
      <c r="B26" s="162" t="s">
        <v>1043</v>
      </c>
      <c r="C26" s="162" t="s">
        <v>914</v>
      </c>
      <c r="D26" s="163" t="s">
        <v>57</v>
      </c>
      <c r="E26" s="186"/>
      <c r="F26" s="187"/>
      <c r="G26" s="228"/>
      <c r="H26" s="228"/>
      <c r="I26" s="228"/>
      <c r="J26" s="228" t="s">
        <v>446</v>
      </c>
      <c r="K26" s="228" t="s">
        <v>1096</v>
      </c>
    </row>
    <row r="27" spans="1:11" ht="30">
      <c r="A27" s="162" t="s">
        <v>447</v>
      </c>
      <c r="B27" s="162" t="s">
        <v>385</v>
      </c>
      <c r="C27" s="162" t="s">
        <v>915</v>
      </c>
      <c r="D27" s="163" t="s">
        <v>57</v>
      </c>
      <c r="E27" s="187"/>
      <c r="F27" s="187"/>
      <c r="G27" s="228"/>
      <c r="H27" s="228"/>
      <c r="I27" s="228"/>
      <c r="J27" s="228" t="s">
        <v>446</v>
      </c>
      <c r="K27" s="228" t="s">
        <v>1096</v>
      </c>
    </row>
    <row r="28" spans="1:11" ht="40">
      <c r="A28" s="162" t="s">
        <v>502</v>
      </c>
      <c r="B28" s="162" t="s">
        <v>386</v>
      </c>
      <c r="C28" s="162" t="s">
        <v>1044</v>
      </c>
      <c r="D28" s="163" t="s">
        <v>57</v>
      </c>
      <c r="E28" s="186"/>
      <c r="F28" s="187"/>
      <c r="G28" s="228"/>
      <c r="H28" s="228"/>
      <c r="I28" s="228"/>
      <c r="J28" s="228" t="s">
        <v>446</v>
      </c>
      <c r="K28" s="228" t="s">
        <v>1096</v>
      </c>
    </row>
    <row r="29" spans="1:11" ht="30">
      <c r="A29" s="162" t="s">
        <v>503</v>
      </c>
      <c r="B29" s="162" t="s">
        <v>1045</v>
      </c>
      <c r="C29" s="162" t="s">
        <v>1046</v>
      </c>
      <c r="D29" s="163" t="s">
        <v>57</v>
      </c>
      <c r="E29" s="186"/>
      <c r="F29" s="187"/>
      <c r="G29" s="228"/>
      <c r="H29" s="228"/>
      <c r="I29" s="228"/>
      <c r="J29" s="228" t="s">
        <v>446</v>
      </c>
      <c r="K29" s="228" t="s">
        <v>1096</v>
      </c>
    </row>
    <row r="30" spans="1:11" ht="20">
      <c r="A30" s="162" t="s">
        <v>504</v>
      </c>
      <c r="B30" s="162" t="s">
        <v>387</v>
      </c>
      <c r="C30" s="162" t="s">
        <v>581</v>
      </c>
      <c r="D30" s="163" t="s">
        <v>57</v>
      </c>
      <c r="E30" s="186"/>
      <c r="F30" s="187"/>
      <c r="G30" s="228"/>
      <c r="H30" s="228"/>
      <c r="I30" s="228"/>
      <c r="J30" s="228" t="s">
        <v>446</v>
      </c>
      <c r="K30" s="228" t="s">
        <v>1096</v>
      </c>
    </row>
    <row r="31" spans="1:11" ht="30">
      <c r="A31" s="162" t="s">
        <v>568</v>
      </c>
      <c r="B31" s="162" t="s">
        <v>582</v>
      </c>
      <c r="C31" s="162" t="s">
        <v>583</v>
      </c>
      <c r="D31" s="162" t="s">
        <v>228</v>
      </c>
      <c r="E31" s="186"/>
      <c r="F31" s="187"/>
      <c r="G31" s="211">
        <v>0</v>
      </c>
      <c r="H31" s="228">
        <v>3</v>
      </c>
      <c r="I31" s="228"/>
      <c r="J31" s="228" t="s">
        <v>377</v>
      </c>
      <c r="K31" s="228" t="s">
        <v>1096</v>
      </c>
    </row>
    <row r="32" spans="1:11" ht="10">
      <c r="A32" s="188">
        <v>4</v>
      </c>
      <c r="B32" s="188" t="s">
        <v>62</v>
      </c>
      <c r="C32" s="188" t="s">
        <v>62</v>
      </c>
      <c r="D32" s="189" t="s">
        <v>54</v>
      </c>
      <c r="E32" s="190" t="s">
        <v>55</v>
      </c>
      <c r="F32" s="188" t="s">
        <v>56</v>
      </c>
      <c r="G32" s="189">
        <f>SUBTOTAL(9,G34:G51)</f>
        <v>0</v>
      </c>
      <c r="H32" s="189">
        <f>SUBTOTAL(9,H34:H51)</f>
        <v>16</v>
      </c>
      <c r="I32" s="209">
        <f>G32/H32</f>
        <v>0</v>
      </c>
      <c r="J32" s="189" t="s">
        <v>445</v>
      </c>
      <c r="K32" s="189" t="s">
        <v>54</v>
      </c>
    </row>
    <row r="33" spans="1:11" ht="20">
      <c r="A33" s="165" t="s">
        <v>505</v>
      </c>
      <c r="B33" s="165" t="s">
        <v>388</v>
      </c>
      <c r="C33" s="165" t="s">
        <v>1032</v>
      </c>
      <c r="D33" s="165" t="s">
        <v>57</v>
      </c>
      <c r="E33" s="186"/>
      <c r="F33" s="187"/>
      <c r="G33" s="228"/>
      <c r="H33" s="228"/>
      <c r="I33" s="228"/>
      <c r="J33" s="228" t="s">
        <v>446</v>
      </c>
      <c r="K33" s="228" t="s">
        <v>1096</v>
      </c>
    </row>
    <row r="34" spans="1:11" ht="30">
      <c r="A34" s="165" t="s">
        <v>506</v>
      </c>
      <c r="B34" s="165" t="s">
        <v>389</v>
      </c>
      <c r="C34" s="165" t="s">
        <v>63</v>
      </c>
      <c r="D34" s="165" t="s">
        <v>228</v>
      </c>
      <c r="E34" s="186"/>
      <c r="F34" s="187"/>
      <c r="G34" s="211">
        <v>0</v>
      </c>
      <c r="H34" s="228">
        <v>3</v>
      </c>
      <c r="I34" s="228"/>
      <c r="J34" s="228" t="s">
        <v>377</v>
      </c>
      <c r="K34" s="228" t="s">
        <v>1096</v>
      </c>
    </row>
    <row r="35" spans="1:11" ht="30">
      <c r="A35" s="165" t="s">
        <v>507</v>
      </c>
      <c r="B35" s="165" t="s">
        <v>1026</v>
      </c>
      <c r="C35" s="165" t="s">
        <v>1047</v>
      </c>
      <c r="D35" s="166" t="s">
        <v>57</v>
      </c>
      <c r="E35" s="186"/>
      <c r="F35" s="187"/>
      <c r="G35" s="228"/>
      <c r="H35" s="228"/>
      <c r="I35" s="228"/>
      <c r="J35" s="228" t="s">
        <v>446</v>
      </c>
      <c r="K35" s="228" t="s">
        <v>1096</v>
      </c>
    </row>
    <row r="36" spans="1:11" ht="20">
      <c r="A36" s="165" t="s">
        <v>448</v>
      </c>
      <c r="B36" s="165" t="s">
        <v>390</v>
      </c>
      <c r="C36" s="165" t="s">
        <v>490</v>
      </c>
      <c r="D36" s="166" t="s">
        <v>57</v>
      </c>
      <c r="E36" s="186"/>
      <c r="F36" s="187"/>
      <c r="G36" s="228"/>
      <c r="H36" s="228"/>
      <c r="I36" s="228"/>
      <c r="J36" s="228" t="s">
        <v>446</v>
      </c>
      <c r="K36" s="228" t="s">
        <v>1096</v>
      </c>
    </row>
    <row r="37" spans="1:11" ht="20">
      <c r="A37" s="165" t="s">
        <v>449</v>
      </c>
      <c r="B37" s="165" t="s">
        <v>1018</v>
      </c>
      <c r="C37" s="165" t="s">
        <v>64</v>
      </c>
      <c r="D37" s="166" t="s">
        <v>57</v>
      </c>
      <c r="E37" s="186"/>
      <c r="F37" s="187"/>
      <c r="G37" s="228"/>
      <c r="H37" s="228"/>
      <c r="I37" s="228"/>
      <c r="J37" s="228" t="s">
        <v>446</v>
      </c>
      <c r="K37" s="228" t="s">
        <v>1096</v>
      </c>
    </row>
    <row r="38" spans="1:11" ht="20">
      <c r="A38" s="165" t="s">
        <v>508</v>
      </c>
      <c r="B38" s="165" t="s">
        <v>391</v>
      </c>
      <c r="C38" s="165" t="s">
        <v>1048</v>
      </c>
      <c r="D38" s="166" t="s">
        <v>57</v>
      </c>
      <c r="E38" s="186"/>
      <c r="F38" s="187"/>
      <c r="G38" s="228"/>
      <c r="H38" s="228"/>
      <c r="I38" s="228"/>
      <c r="J38" s="228" t="s">
        <v>446</v>
      </c>
      <c r="K38" s="228" t="s">
        <v>1096</v>
      </c>
    </row>
    <row r="39" spans="1:11" ht="37.5" customHeight="1">
      <c r="A39" s="165" t="s">
        <v>450</v>
      </c>
      <c r="B39" s="165" t="s">
        <v>645</v>
      </c>
      <c r="C39" s="165" t="s">
        <v>65</v>
      </c>
      <c r="D39" s="166" t="s">
        <v>57</v>
      </c>
      <c r="E39" s="186"/>
      <c r="F39" s="187"/>
      <c r="G39" s="228"/>
      <c r="H39" s="228"/>
      <c r="I39" s="228"/>
      <c r="J39" s="228" t="s">
        <v>446</v>
      </c>
      <c r="K39" s="228" t="s">
        <v>1096</v>
      </c>
    </row>
    <row r="40" spans="1:11" ht="20">
      <c r="A40" s="165" t="s">
        <v>509</v>
      </c>
      <c r="B40" s="165" t="s">
        <v>584</v>
      </c>
      <c r="C40" s="165" t="s">
        <v>585</v>
      </c>
      <c r="D40" s="165" t="s">
        <v>223</v>
      </c>
      <c r="E40" s="186"/>
      <c r="F40" s="187"/>
      <c r="G40" s="211">
        <v>0</v>
      </c>
      <c r="H40" s="228">
        <v>4</v>
      </c>
      <c r="I40" s="228"/>
      <c r="J40" s="228" t="s">
        <v>377</v>
      </c>
      <c r="K40" s="228" t="s">
        <v>1096</v>
      </c>
    </row>
    <row r="41" spans="1:11" ht="20">
      <c r="A41" s="165" t="s">
        <v>510</v>
      </c>
      <c r="B41" s="165" t="s">
        <v>392</v>
      </c>
      <c r="C41" s="165" t="s">
        <v>586</v>
      </c>
      <c r="D41" s="166" t="s">
        <v>57</v>
      </c>
      <c r="E41" s="186"/>
      <c r="F41" s="187"/>
      <c r="G41" s="228"/>
      <c r="H41" s="228"/>
      <c r="I41" s="228"/>
      <c r="J41" s="228" t="s">
        <v>446</v>
      </c>
      <c r="K41" s="228" t="s">
        <v>1096</v>
      </c>
    </row>
    <row r="42" spans="1:11" ht="40">
      <c r="A42" s="165" t="s">
        <v>511</v>
      </c>
      <c r="B42" s="165" t="s">
        <v>393</v>
      </c>
      <c r="C42" s="165" t="s">
        <v>66</v>
      </c>
      <c r="D42" s="166" t="s">
        <v>57</v>
      </c>
      <c r="E42" s="186"/>
      <c r="F42" s="187"/>
      <c r="G42" s="228"/>
      <c r="H42" s="228"/>
      <c r="I42" s="228"/>
      <c r="J42" s="228" t="s">
        <v>446</v>
      </c>
      <c r="K42" s="228" t="s">
        <v>1096</v>
      </c>
    </row>
    <row r="43" spans="1:11" ht="20">
      <c r="A43" s="165" t="s">
        <v>512</v>
      </c>
      <c r="B43" s="165" t="s">
        <v>394</v>
      </c>
      <c r="C43" s="165" t="s">
        <v>67</v>
      </c>
      <c r="D43" s="165" t="s">
        <v>224</v>
      </c>
      <c r="E43" s="186"/>
      <c r="F43" s="187"/>
      <c r="G43" s="211">
        <v>0</v>
      </c>
      <c r="H43" s="228">
        <v>3</v>
      </c>
      <c r="I43" s="228"/>
      <c r="J43" s="228" t="s">
        <v>377</v>
      </c>
      <c r="K43" s="228" t="s">
        <v>1096</v>
      </c>
    </row>
    <row r="44" spans="1:11" ht="40">
      <c r="A44" s="165" t="s">
        <v>513</v>
      </c>
      <c r="B44" s="165" t="s">
        <v>646</v>
      </c>
      <c r="C44" s="165" t="s">
        <v>1049</v>
      </c>
      <c r="D44" s="166" t="s">
        <v>57</v>
      </c>
      <c r="E44" s="186"/>
      <c r="F44" s="187"/>
      <c r="G44" s="228"/>
      <c r="H44" s="228"/>
      <c r="I44" s="228"/>
      <c r="J44" s="228" t="s">
        <v>446</v>
      </c>
      <c r="K44" s="228" t="s">
        <v>1096</v>
      </c>
    </row>
    <row r="45" spans="1:11" ht="30">
      <c r="A45" s="165" t="s">
        <v>451</v>
      </c>
      <c r="B45" s="165" t="s">
        <v>647</v>
      </c>
      <c r="C45" s="165" t="s">
        <v>68</v>
      </c>
      <c r="D45" s="166" t="s">
        <v>57</v>
      </c>
      <c r="E45" s="186"/>
      <c r="F45" s="187"/>
      <c r="G45" s="228"/>
      <c r="H45" s="228"/>
      <c r="I45" s="228"/>
      <c r="J45" s="228" t="s">
        <v>446</v>
      </c>
      <c r="K45" s="228" t="s">
        <v>1096</v>
      </c>
    </row>
    <row r="46" spans="1:11" ht="30">
      <c r="A46" s="165" t="s">
        <v>452</v>
      </c>
      <c r="B46" s="165" t="s">
        <v>396</v>
      </c>
      <c r="C46" s="165" t="s">
        <v>69</v>
      </c>
      <c r="D46" s="165" t="s">
        <v>228</v>
      </c>
      <c r="E46" s="186"/>
      <c r="F46" s="187"/>
      <c r="G46" s="211">
        <v>0</v>
      </c>
      <c r="H46" s="228">
        <v>3</v>
      </c>
      <c r="I46" s="228"/>
      <c r="J46" s="228" t="s">
        <v>377</v>
      </c>
      <c r="K46" s="228" t="s">
        <v>1096</v>
      </c>
    </row>
    <row r="47" spans="1:11" ht="30">
      <c r="A47" s="165" t="s">
        <v>453</v>
      </c>
      <c r="B47" s="165" t="s">
        <v>397</v>
      </c>
      <c r="C47" s="165" t="s">
        <v>70</v>
      </c>
      <c r="D47" s="166" t="s">
        <v>57</v>
      </c>
      <c r="E47" s="186"/>
      <c r="F47" s="187"/>
      <c r="G47" s="228"/>
      <c r="H47" s="228"/>
      <c r="I47" s="228"/>
      <c r="J47" s="228" t="s">
        <v>446</v>
      </c>
      <c r="K47" s="228" t="s">
        <v>1096</v>
      </c>
    </row>
    <row r="48" spans="1:11" ht="20">
      <c r="A48" s="165" t="s">
        <v>454</v>
      </c>
      <c r="B48" s="165" t="s">
        <v>747</v>
      </c>
      <c r="C48" s="165" t="s">
        <v>748</v>
      </c>
      <c r="D48" s="166" t="s">
        <v>57</v>
      </c>
      <c r="E48" s="186"/>
      <c r="F48" s="187"/>
      <c r="G48" s="228"/>
      <c r="H48" s="228"/>
      <c r="I48" s="228"/>
      <c r="J48" s="228" t="s">
        <v>446</v>
      </c>
      <c r="K48" s="228" t="s">
        <v>1096</v>
      </c>
    </row>
    <row r="49" spans="1:11" ht="30">
      <c r="A49" s="165" t="s">
        <v>455</v>
      </c>
      <c r="B49" s="165" t="s">
        <v>399</v>
      </c>
      <c r="C49" s="165" t="s">
        <v>664</v>
      </c>
      <c r="D49" s="166" t="s">
        <v>57</v>
      </c>
      <c r="E49" s="186"/>
      <c r="F49" s="187"/>
      <c r="G49" s="228"/>
      <c r="H49" s="228"/>
      <c r="I49" s="228"/>
      <c r="J49" s="228" t="s">
        <v>446</v>
      </c>
      <c r="K49" s="228" t="s">
        <v>1096</v>
      </c>
    </row>
    <row r="50" spans="1:11" s="215" customFormat="1" ht="20">
      <c r="A50" s="165" t="s">
        <v>1050</v>
      </c>
      <c r="B50" s="165" t="s">
        <v>398</v>
      </c>
      <c r="C50" s="165" t="s">
        <v>71</v>
      </c>
      <c r="D50" s="166" t="s">
        <v>57</v>
      </c>
      <c r="E50" s="186"/>
      <c r="F50" s="187"/>
      <c r="G50" s="228"/>
      <c r="H50" s="228"/>
      <c r="I50" s="228"/>
      <c r="J50" s="228" t="s">
        <v>446</v>
      </c>
      <c r="K50" s="228" t="s">
        <v>1096</v>
      </c>
    </row>
    <row r="51" spans="1:11" s="216" customFormat="1" ht="30">
      <c r="A51" s="165" t="s">
        <v>456</v>
      </c>
      <c r="B51" s="165" t="s">
        <v>400</v>
      </c>
      <c r="C51" s="165" t="s">
        <v>72</v>
      </c>
      <c r="D51" s="165" t="s">
        <v>224</v>
      </c>
      <c r="E51" s="186"/>
      <c r="F51" s="187"/>
      <c r="G51" s="211">
        <v>0</v>
      </c>
      <c r="H51" s="228">
        <v>3</v>
      </c>
      <c r="I51" s="228"/>
      <c r="J51" s="228" t="s">
        <v>377</v>
      </c>
      <c r="K51" s="228" t="s">
        <v>1096</v>
      </c>
    </row>
    <row r="52" spans="1:11" s="210" customFormat="1" ht="10">
      <c r="A52" s="188">
        <v>5</v>
      </c>
      <c r="B52" s="188" t="s">
        <v>73</v>
      </c>
      <c r="C52" s="188" t="s">
        <v>73</v>
      </c>
      <c r="D52" s="189" t="s">
        <v>54</v>
      </c>
      <c r="E52" s="190" t="s">
        <v>55</v>
      </c>
      <c r="F52" s="188" t="s">
        <v>56</v>
      </c>
      <c r="G52" s="189">
        <f>SUBTOTAL(9,G54:G65)</f>
        <v>0</v>
      </c>
      <c r="H52" s="189">
        <f>SUBTOTAL(9,H54:H65)</f>
        <v>13</v>
      </c>
      <c r="I52" s="209">
        <f>G52/H52</f>
        <v>0</v>
      </c>
      <c r="J52" s="189" t="s">
        <v>445</v>
      </c>
      <c r="K52" s="189" t="s">
        <v>54</v>
      </c>
    </row>
    <row r="53" spans="1:11" ht="20">
      <c r="A53" s="165" t="s">
        <v>1051</v>
      </c>
      <c r="B53" s="165" t="s">
        <v>401</v>
      </c>
      <c r="C53" s="165" t="s">
        <v>1052</v>
      </c>
      <c r="D53" s="165" t="s">
        <v>224</v>
      </c>
      <c r="E53" s="176"/>
      <c r="F53" s="177"/>
      <c r="G53" s="228"/>
      <c r="H53" s="228"/>
      <c r="I53" s="228"/>
      <c r="J53" s="228" t="s">
        <v>446</v>
      </c>
      <c r="K53" s="228" t="s">
        <v>1096</v>
      </c>
    </row>
    <row r="54" spans="1:11" ht="20">
      <c r="A54" s="165" t="s">
        <v>514</v>
      </c>
      <c r="B54" s="165" t="s">
        <v>402</v>
      </c>
      <c r="C54" s="165" t="s">
        <v>74</v>
      </c>
      <c r="D54" s="165" t="s">
        <v>225</v>
      </c>
      <c r="E54" s="176"/>
      <c r="F54" s="177"/>
      <c r="G54" s="211">
        <v>0</v>
      </c>
      <c r="H54" s="228">
        <v>2</v>
      </c>
      <c r="I54" s="228"/>
      <c r="J54" s="228" t="s">
        <v>377</v>
      </c>
      <c r="K54" s="228" t="s">
        <v>1096</v>
      </c>
    </row>
    <row r="55" spans="1:11" ht="20">
      <c r="A55" s="165" t="s">
        <v>515</v>
      </c>
      <c r="B55" s="165" t="s">
        <v>987</v>
      </c>
      <c r="C55" s="165" t="s">
        <v>758</v>
      </c>
      <c r="D55" s="166" t="s">
        <v>57</v>
      </c>
      <c r="E55" s="176"/>
      <c r="F55" s="177"/>
      <c r="G55" s="228"/>
      <c r="H55" s="228"/>
      <c r="I55" s="228"/>
      <c r="J55" s="228" t="s">
        <v>446</v>
      </c>
      <c r="K55" s="228" t="s">
        <v>1096</v>
      </c>
    </row>
    <row r="56" spans="1:11" ht="20">
      <c r="A56" s="165" t="s">
        <v>516</v>
      </c>
      <c r="B56" s="165" t="s">
        <v>916</v>
      </c>
      <c r="C56" s="165" t="s">
        <v>665</v>
      </c>
      <c r="D56" s="165" t="s">
        <v>228</v>
      </c>
      <c r="E56" s="176"/>
      <c r="F56" s="177"/>
      <c r="G56" s="211">
        <v>0</v>
      </c>
      <c r="H56" s="228">
        <v>3</v>
      </c>
      <c r="I56" s="228"/>
      <c r="J56" s="228" t="s">
        <v>377</v>
      </c>
      <c r="K56" s="228" t="s">
        <v>1096</v>
      </c>
    </row>
    <row r="57" spans="1:11" ht="30">
      <c r="A57" s="165" t="s">
        <v>457</v>
      </c>
      <c r="B57" s="165" t="s">
        <v>403</v>
      </c>
      <c r="C57" s="165" t="s">
        <v>75</v>
      </c>
      <c r="D57" s="166" t="s">
        <v>57</v>
      </c>
      <c r="E57" s="176"/>
      <c r="F57" s="177"/>
      <c r="G57" s="228"/>
      <c r="H57" s="228"/>
      <c r="I57" s="228"/>
      <c r="J57" s="228" t="s">
        <v>446</v>
      </c>
      <c r="K57" s="228" t="s">
        <v>1096</v>
      </c>
    </row>
    <row r="58" spans="1:11" ht="20">
      <c r="A58" s="165" t="s">
        <v>458</v>
      </c>
      <c r="B58" s="165" t="s">
        <v>404</v>
      </c>
      <c r="C58" s="165" t="s">
        <v>76</v>
      </c>
      <c r="D58" s="165" t="s">
        <v>225</v>
      </c>
      <c r="E58" s="176"/>
      <c r="F58" s="177"/>
      <c r="G58" s="211">
        <v>0</v>
      </c>
      <c r="H58" s="228">
        <v>2</v>
      </c>
      <c r="I58" s="228"/>
      <c r="J58" s="228" t="s">
        <v>377</v>
      </c>
      <c r="K58" s="228" t="s">
        <v>1096</v>
      </c>
    </row>
    <row r="59" spans="1:11" ht="30">
      <c r="A59" s="165" t="s">
        <v>459</v>
      </c>
      <c r="B59" s="165" t="s">
        <v>569</v>
      </c>
      <c r="C59" s="165" t="s">
        <v>77</v>
      </c>
      <c r="D59" s="166" t="s">
        <v>57</v>
      </c>
      <c r="E59" s="176"/>
      <c r="F59" s="177"/>
      <c r="G59" s="228"/>
      <c r="H59" s="228"/>
      <c r="I59" s="228"/>
      <c r="J59" s="228" t="s">
        <v>446</v>
      </c>
      <c r="K59" s="228" t="s">
        <v>1096</v>
      </c>
    </row>
    <row r="60" spans="1:11" ht="20">
      <c r="A60" s="165" t="s">
        <v>460</v>
      </c>
      <c r="B60" s="165" t="s">
        <v>405</v>
      </c>
      <c r="C60" s="165" t="s">
        <v>78</v>
      </c>
      <c r="D60" s="166" t="s">
        <v>57</v>
      </c>
      <c r="E60" s="176"/>
      <c r="F60" s="177"/>
      <c r="G60" s="228"/>
      <c r="H60" s="228"/>
      <c r="I60" s="228"/>
      <c r="J60" s="228" t="s">
        <v>446</v>
      </c>
      <c r="K60" s="228" t="s">
        <v>1096</v>
      </c>
    </row>
    <row r="61" spans="1:11" ht="30">
      <c r="A61" s="165" t="s">
        <v>461</v>
      </c>
      <c r="B61" s="165" t="s">
        <v>969</v>
      </c>
      <c r="C61" s="165" t="s">
        <v>587</v>
      </c>
      <c r="D61" s="166" t="s">
        <v>57</v>
      </c>
      <c r="E61" s="176"/>
      <c r="F61" s="177"/>
      <c r="G61" s="228"/>
      <c r="H61" s="228"/>
      <c r="I61" s="228"/>
      <c r="J61" s="228" t="s">
        <v>446</v>
      </c>
      <c r="K61" s="228" t="s">
        <v>1096</v>
      </c>
    </row>
    <row r="62" spans="1:11" s="214" customFormat="1" ht="23.4" customHeight="1">
      <c r="A62" s="165" t="s">
        <v>666</v>
      </c>
      <c r="B62" s="165" t="s">
        <v>732</v>
      </c>
      <c r="C62" s="165" t="s">
        <v>1053</v>
      </c>
      <c r="D62" s="165" t="s">
        <v>731</v>
      </c>
      <c r="E62" s="176"/>
      <c r="F62" s="177"/>
      <c r="G62" s="211">
        <v>0</v>
      </c>
      <c r="H62" s="228">
        <v>3</v>
      </c>
      <c r="I62" s="228"/>
      <c r="J62" s="228" t="s">
        <v>377</v>
      </c>
      <c r="K62" s="228" t="s">
        <v>1096</v>
      </c>
    </row>
    <row r="63" spans="1:11" ht="20">
      <c r="A63" s="165" t="s">
        <v>1054</v>
      </c>
      <c r="B63" s="165" t="s">
        <v>667</v>
      </c>
      <c r="C63" s="165" t="s">
        <v>668</v>
      </c>
      <c r="D63" s="166" t="s">
        <v>57</v>
      </c>
      <c r="E63" s="176"/>
      <c r="F63" s="177"/>
      <c r="G63" s="228"/>
      <c r="H63" s="228"/>
      <c r="I63" s="228"/>
      <c r="J63" s="228" t="s">
        <v>446</v>
      </c>
      <c r="K63" s="228" t="s">
        <v>1096</v>
      </c>
    </row>
    <row r="64" spans="1:11" ht="30">
      <c r="A64" s="165" t="s">
        <v>462</v>
      </c>
      <c r="B64" s="165" t="s">
        <v>570</v>
      </c>
      <c r="C64" s="165" t="s">
        <v>669</v>
      </c>
      <c r="D64" s="166" t="s">
        <v>57</v>
      </c>
      <c r="E64" s="176"/>
      <c r="F64" s="177"/>
      <c r="G64" s="228"/>
      <c r="H64" s="228"/>
      <c r="I64" s="228"/>
      <c r="J64" s="228" t="s">
        <v>446</v>
      </c>
      <c r="K64" s="228" t="s">
        <v>1096</v>
      </c>
    </row>
    <row r="65" spans="1:11" ht="20">
      <c r="A65" s="165" t="s">
        <v>721</v>
      </c>
      <c r="B65" s="165" t="s">
        <v>722</v>
      </c>
      <c r="C65" s="165" t="s">
        <v>723</v>
      </c>
      <c r="D65" s="165" t="s">
        <v>228</v>
      </c>
      <c r="E65" s="176"/>
      <c r="F65" s="177"/>
      <c r="G65" s="211">
        <v>0</v>
      </c>
      <c r="H65" s="228">
        <v>3</v>
      </c>
      <c r="I65" s="228"/>
      <c r="J65" s="228" t="s">
        <v>377</v>
      </c>
      <c r="K65" s="228" t="s">
        <v>1096</v>
      </c>
    </row>
    <row r="66" spans="1:11" s="210" customFormat="1" ht="10">
      <c r="A66" s="188">
        <v>6</v>
      </c>
      <c r="B66" s="188" t="s">
        <v>79</v>
      </c>
      <c r="C66" s="188" t="s">
        <v>79</v>
      </c>
      <c r="D66" s="189" t="s">
        <v>54</v>
      </c>
      <c r="E66" s="190" t="s">
        <v>55</v>
      </c>
      <c r="F66" s="188" t="s">
        <v>56</v>
      </c>
      <c r="G66" s="189">
        <f>SUBTOTAL(9,G71:G82)</f>
        <v>0</v>
      </c>
      <c r="H66" s="189">
        <f>SUBTOTAL(9,H71:H82)</f>
        <v>14</v>
      </c>
      <c r="I66" s="209">
        <f>G66/H66</f>
        <v>0</v>
      </c>
      <c r="J66" s="189" t="s">
        <v>445</v>
      </c>
      <c r="K66" s="189" t="s">
        <v>54</v>
      </c>
    </row>
    <row r="67" spans="1:11" ht="30">
      <c r="A67" s="165" t="s">
        <v>463</v>
      </c>
      <c r="B67" s="165" t="s">
        <v>910</v>
      </c>
      <c r="C67" s="165" t="s">
        <v>1055</v>
      </c>
      <c r="D67" s="166" t="s">
        <v>57</v>
      </c>
      <c r="E67" s="176"/>
      <c r="F67" s="177"/>
      <c r="G67" s="228"/>
      <c r="H67" s="228"/>
      <c r="I67" s="228"/>
      <c r="J67" s="228" t="s">
        <v>446</v>
      </c>
      <c r="K67" s="228" t="s">
        <v>1096</v>
      </c>
    </row>
    <row r="68" spans="1:11" ht="30">
      <c r="A68" s="165" t="s">
        <v>672</v>
      </c>
      <c r="B68" s="165" t="s">
        <v>673</v>
      </c>
      <c r="C68" s="165" t="s">
        <v>993</v>
      </c>
      <c r="D68" s="166" t="s">
        <v>57</v>
      </c>
      <c r="E68" s="176"/>
      <c r="F68" s="177"/>
      <c r="G68" s="228"/>
      <c r="H68" s="228"/>
      <c r="I68" s="228"/>
      <c r="J68" s="228" t="s">
        <v>446</v>
      </c>
      <c r="K68" s="228" t="s">
        <v>1096</v>
      </c>
    </row>
    <row r="69" spans="1:11" ht="30">
      <c r="A69" s="165" t="s">
        <v>517</v>
      </c>
      <c r="B69" s="165" t="s">
        <v>571</v>
      </c>
      <c r="C69" s="164" t="s">
        <v>717</v>
      </c>
      <c r="D69" s="166" t="s">
        <v>57</v>
      </c>
      <c r="E69" s="176"/>
      <c r="F69" s="177"/>
      <c r="G69" s="228"/>
      <c r="H69" s="228"/>
      <c r="I69" s="228"/>
      <c r="J69" s="228" t="s">
        <v>446</v>
      </c>
      <c r="K69" s="228" t="s">
        <v>1096</v>
      </c>
    </row>
    <row r="70" spans="1:11" ht="50">
      <c r="A70" s="165" t="s">
        <v>518</v>
      </c>
      <c r="B70" s="165" t="s">
        <v>572</v>
      </c>
      <c r="C70" s="165" t="s">
        <v>970</v>
      </c>
      <c r="D70" s="166" t="s">
        <v>57</v>
      </c>
      <c r="E70" s="176"/>
      <c r="F70" s="177"/>
      <c r="G70" s="228"/>
      <c r="H70" s="228"/>
      <c r="I70" s="228"/>
      <c r="J70" s="228" t="s">
        <v>446</v>
      </c>
      <c r="K70" s="228" t="s">
        <v>1096</v>
      </c>
    </row>
    <row r="71" spans="1:11" ht="20">
      <c r="A71" s="165" t="s">
        <v>519</v>
      </c>
      <c r="B71" s="165" t="s">
        <v>588</v>
      </c>
      <c r="C71" s="165" t="s">
        <v>588</v>
      </c>
      <c r="D71" s="165" t="s">
        <v>230</v>
      </c>
      <c r="E71" s="176"/>
      <c r="F71" s="177"/>
      <c r="G71" s="211">
        <v>0</v>
      </c>
      <c r="H71" s="228">
        <v>1</v>
      </c>
      <c r="I71" s="228"/>
      <c r="J71" s="228" t="s">
        <v>377</v>
      </c>
      <c r="K71" s="228" t="s">
        <v>1096</v>
      </c>
    </row>
    <row r="72" spans="1:11" ht="30">
      <c r="A72" s="165" t="s">
        <v>520</v>
      </c>
      <c r="B72" s="165" t="s">
        <v>406</v>
      </c>
      <c r="C72" s="165" t="s">
        <v>716</v>
      </c>
      <c r="D72" s="166" t="s">
        <v>57</v>
      </c>
      <c r="E72" s="176"/>
      <c r="F72" s="177"/>
      <c r="G72" s="228"/>
      <c r="H72" s="228"/>
      <c r="I72" s="228"/>
      <c r="J72" s="228" t="s">
        <v>446</v>
      </c>
      <c r="K72" s="228" t="s">
        <v>1096</v>
      </c>
    </row>
    <row r="73" spans="1:11" s="217" customFormat="1" ht="40">
      <c r="A73" s="165" t="s">
        <v>521</v>
      </c>
      <c r="B73" s="165" t="s">
        <v>407</v>
      </c>
      <c r="C73" s="165" t="s">
        <v>925</v>
      </c>
      <c r="D73" s="166" t="s">
        <v>57</v>
      </c>
      <c r="E73" s="176"/>
      <c r="F73" s="177"/>
      <c r="G73" s="228"/>
      <c r="H73" s="228"/>
      <c r="I73" s="228"/>
      <c r="J73" s="228" t="s">
        <v>446</v>
      </c>
      <c r="K73" s="228" t="s">
        <v>1096</v>
      </c>
    </row>
    <row r="74" spans="1:11" ht="20">
      <c r="A74" s="165" t="s">
        <v>559</v>
      </c>
      <c r="B74" s="165" t="s">
        <v>563</v>
      </c>
      <c r="C74" s="165" t="s">
        <v>560</v>
      </c>
      <c r="D74" s="165" t="s">
        <v>376</v>
      </c>
      <c r="E74" s="176"/>
      <c r="F74" s="177"/>
      <c r="G74" s="211">
        <v>0</v>
      </c>
      <c r="H74" s="228">
        <v>2</v>
      </c>
      <c r="I74" s="228"/>
      <c r="J74" s="228" t="s">
        <v>446</v>
      </c>
      <c r="K74" s="228" t="s">
        <v>1096</v>
      </c>
    </row>
    <row r="75" spans="1:11" ht="40">
      <c r="A75" s="165" t="s">
        <v>522</v>
      </c>
      <c r="B75" s="165" t="s">
        <v>408</v>
      </c>
      <c r="C75" s="165" t="s">
        <v>745</v>
      </c>
      <c r="D75" s="166" t="s">
        <v>57</v>
      </c>
      <c r="E75" s="176"/>
      <c r="F75" s="177"/>
      <c r="G75" s="228"/>
      <c r="H75" s="228"/>
      <c r="I75" s="228"/>
      <c r="J75" s="228" t="s">
        <v>446</v>
      </c>
      <c r="K75" s="228" t="s">
        <v>1096</v>
      </c>
    </row>
    <row r="76" spans="1:11" ht="50">
      <c r="A76" s="165" t="s">
        <v>523</v>
      </c>
      <c r="B76" s="165" t="s">
        <v>409</v>
      </c>
      <c r="C76" s="165" t="s">
        <v>718</v>
      </c>
      <c r="D76" s="166" t="s">
        <v>57</v>
      </c>
      <c r="E76" s="176"/>
      <c r="F76" s="177"/>
      <c r="G76" s="228"/>
      <c r="H76" s="228"/>
      <c r="I76" s="228"/>
      <c r="J76" s="228" t="s">
        <v>446</v>
      </c>
      <c r="K76" s="228" t="s">
        <v>1096</v>
      </c>
    </row>
    <row r="77" spans="1:11" ht="20">
      <c r="A77" s="165" t="s">
        <v>557</v>
      </c>
      <c r="B77" s="165" t="s">
        <v>565</v>
      </c>
      <c r="C77" s="165" t="s">
        <v>589</v>
      </c>
      <c r="D77" s="165" t="s">
        <v>376</v>
      </c>
      <c r="E77" s="176"/>
      <c r="F77" s="177"/>
      <c r="G77" s="211">
        <v>0</v>
      </c>
      <c r="H77" s="228">
        <v>2</v>
      </c>
      <c r="I77" s="228"/>
      <c r="J77" s="228" t="s">
        <v>377</v>
      </c>
      <c r="K77" s="228" t="s">
        <v>1096</v>
      </c>
    </row>
    <row r="78" spans="1:11" s="217" customFormat="1" ht="20">
      <c r="A78" s="165" t="s">
        <v>556</v>
      </c>
      <c r="B78" s="165" t="s">
        <v>561</v>
      </c>
      <c r="C78" s="165" t="s">
        <v>909</v>
      </c>
      <c r="D78" s="165" t="s">
        <v>57</v>
      </c>
      <c r="E78" s="176"/>
      <c r="F78" s="177"/>
      <c r="G78" s="228"/>
      <c r="H78" s="228"/>
      <c r="I78" s="228"/>
      <c r="J78" s="228" t="s">
        <v>446</v>
      </c>
      <c r="K78" s="228" t="s">
        <v>1096</v>
      </c>
    </row>
    <row r="79" spans="1:11" s="214" customFormat="1" ht="20">
      <c r="A79" s="165" t="s">
        <v>670</v>
      </c>
      <c r="B79" s="165" t="s">
        <v>671</v>
      </c>
      <c r="C79" s="165" t="s">
        <v>760</v>
      </c>
      <c r="D79" s="165" t="s">
        <v>223</v>
      </c>
      <c r="E79" s="176"/>
      <c r="F79" s="177"/>
      <c r="G79" s="211">
        <v>0</v>
      </c>
      <c r="H79" s="228">
        <v>4</v>
      </c>
      <c r="I79" s="228"/>
      <c r="J79" s="228" t="s">
        <v>377</v>
      </c>
      <c r="K79" s="228" t="s">
        <v>1096</v>
      </c>
    </row>
    <row r="80" spans="1:11" s="215" customFormat="1" ht="20">
      <c r="A80" s="165" t="s">
        <v>746</v>
      </c>
      <c r="B80" s="165" t="s">
        <v>989</v>
      </c>
      <c r="C80" s="165" t="s">
        <v>990</v>
      </c>
      <c r="D80" s="165" t="s">
        <v>228</v>
      </c>
      <c r="E80" s="176"/>
      <c r="F80" s="177"/>
      <c r="G80" s="211">
        <v>0</v>
      </c>
      <c r="H80" s="228">
        <v>3</v>
      </c>
      <c r="I80" s="228"/>
      <c r="J80" s="228" t="s">
        <v>377</v>
      </c>
      <c r="K80" s="228" t="s">
        <v>1096</v>
      </c>
    </row>
    <row r="81" spans="1:11" ht="20">
      <c r="A81" s="165" t="s">
        <v>524</v>
      </c>
      <c r="B81" s="165" t="s">
        <v>410</v>
      </c>
      <c r="C81" s="165" t="s">
        <v>80</v>
      </c>
      <c r="D81" s="165" t="s">
        <v>230</v>
      </c>
      <c r="E81" s="176"/>
      <c r="F81" s="177"/>
      <c r="G81" s="211">
        <v>0</v>
      </c>
      <c r="H81" s="228">
        <v>1</v>
      </c>
      <c r="I81" s="228"/>
      <c r="J81" s="228" t="s">
        <v>377</v>
      </c>
      <c r="K81" s="228" t="s">
        <v>1096</v>
      </c>
    </row>
    <row r="82" spans="1:11" ht="30">
      <c r="A82" s="165" t="s">
        <v>525</v>
      </c>
      <c r="B82" s="165" t="s">
        <v>411</v>
      </c>
      <c r="C82" s="165" t="s">
        <v>81</v>
      </c>
      <c r="D82" s="165" t="s">
        <v>230</v>
      </c>
      <c r="E82" s="176"/>
      <c r="F82" s="177"/>
      <c r="G82" s="211">
        <v>0</v>
      </c>
      <c r="H82" s="228">
        <v>1</v>
      </c>
      <c r="I82" s="228"/>
      <c r="J82" s="228" t="s">
        <v>377</v>
      </c>
      <c r="K82" s="228" t="s">
        <v>1096</v>
      </c>
    </row>
    <row r="83" spans="1:11" ht="10">
      <c r="A83" s="188">
        <v>7</v>
      </c>
      <c r="B83" s="188" t="s">
        <v>82</v>
      </c>
      <c r="C83" s="188" t="s">
        <v>82</v>
      </c>
      <c r="D83" s="189" t="s">
        <v>54</v>
      </c>
      <c r="E83" s="190" t="s">
        <v>55</v>
      </c>
      <c r="F83" s="188" t="s">
        <v>56</v>
      </c>
      <c r="G83" s="189">
        <f>SUBTOTAL(9,G85:G121)</f>
        <v>0</v>
      </c>
      <c r="H83" s="189">
        <f>SUBTOTAL(9,H85:H121)</f>
        <v>76</v>
      </c>
      <c r="I83" s="209">
        <f>G83/H83</f>
        <v>0</v>
      </c>
      <c r="J83" s="189" t="s">
        <v>445</v>
      </c>
      <c r="K83" s="189" t="s">
        <v>54</v>
      </c>
    </row>
    <row r="84" spans="1:11" s="210" customFormat="1" ht="20">
      <c r="A84" s="162" t="s">
        <v>526</v>
      </c>
      <c r="B84" s="162" t="s">
        <v>412</v>
      </c>
      <c r="C84" s="162" t="s">
        <v>491</v>
      </c>
      <c r="D84" s="162" t="s">
        <v>57</v>
      </c>
      <c r="E84" s="176"/>
      <c r="F84" s="177"/>
      <c r="G84" s="228"/>
      <c r="H84" s="228"/>
      <c r="I84" s="228"/>
      <c r="J84" s="228" t="s">
        <v>446</v>
      </c>
      <c r="K84" s="228" t="s">
        <v>901</v>
      </c>
    </row>
    <row r="85" spans="1:11" ht="20">
      <c r="A85" s="162" t="s">
        <v>464</v>
      </c>
      <c r="B85" s="162" t="s">
        <v>413</v>
      </c>
      <c r="C85" s="164" t="s">
        <v>1019</v>
      </c>
      <c r="D85" s="162" t="s">
        <v>228</v>
      </c>
      <c r="E85" s="176"/>
      <c r="F85" s="177"/>
      <c r="G85" s="211">
        <v>0</v>
      </c>
      <c r="H85" s="228">
        <v>3</v>
      </c>
      <c r="I85" s="228"/>
      <c r="J85" s="228" t="s">
        <v>377</v>
      </c>
      <c r="K85" s="228" t="s">
        <v>901</v>
      </c>
    </row>
    <row r="86" spans="1:11" ht="62.4" customHeight="1">
      <c r="A86" s="162" t="s">
        <v>527</v>
      </c>
      <c r="B86" s="162" t="s">
        <v>677</v>
      </c>
      <c r="C86" s="162" t="s">
        <v>712</v>
      </c>
      <c r="D86" s="163" t="s">
        <v>57</v>
      </c>
      <c r="E86" s="176"/>
      <c r="F86" s="177"/>
      <c r="G86" s="228"/>
      <c r="H86" s="228"/>
      <c r="I86" s="228"/>
      <c r="J86" s="228" t="s">
        <v>446</v>
      </c>
      <c r="K86" s="228" t="s">
        <v>1096</v>
      </c>
    </row>
    <row r="87" spans="1:11" ht="60">
      <c r="A87" s="162" t="s">
        <v>528</v>
      </c>
      <c r="B87" s="162" t="s">
        <v>414</v>
      </c>
      <c r="C87" s="162" t="s">
        <v>83</v>
      </c>
      <c r="D87" s="163" t="s">
        <v>57</v>
      </c>
      <c r="E87" s="176"/>
      <c r="F87" s="177"/>
      <c r="G87" s="228"/>
      <c r="H87" s="228"/>
      <c r="I87" s="228"/>
      <c r="J87" s="228" t="s">
        <v>446</v>
      </c>
      <c r="K87" s="228" t="s">
        <v>1096</v>
      </c>
    </row>
    <row r="88" spans="1:11" ht="30">
      <c r="A88" s="162" t="s">
        <v>704</v>
      </c>
      <c r="B88" s="162" t="s">
        <v>706</v>
      </c>
      <c r="C88" s="162" t="s">
        <v>705</v>
      </c>
      <c r="D88" s="162" t="s">
        <v>227</v>
      </c>
      <c r="E88" s="176"/>
      <c r="F88" s="177"/>
      <c r="G88" s="211">
        <v>0</v>
      </c>
      <c r="H88" s="228">
        <v>5</v>
      </c>
      <c r="I88" s="228"/>
      <c r="J88" s="228"/>
      <c r="K88" s="228" t="s">
        <v>1096</v>
      </c>
    </row>
    <row r="89" spans="1:11" s="214" customFormat="1" ht="30">
      <c r="A89" s="162" t="s">
        <v>727</v>
      </c>
      <c r="B89" s="162" t="s">
        <v>728</v>
      </c>
      <c r="C89" s="162" t="s">
        <v>729</v>
      </c>
      <c r="D89" s="162" t="s">
        <v>228</v>
      </c>
      <c r="E89" s="176"/>
      <c r="F89" s="177"/>
      <c r="G89" s="211">
        <v>0</v>
      </c>
      <c r="H89" s="228">
        <v>3</v>
      </c>
      <c r="I89" s="228"/>
      <c r="J89" s="228"/>
      <c r="K89" s="228" t="s">
        <v>1096</v>
      </c>
    </row>
    <row r="90" spans="1:11" ht="40">
      <c r="A90" s="162" t="s">
        <v>529</v>
      </c>
      <c r="B90" s="162" t="s">
        <v>415</v>
      </c>
      <c r="C90" s="164" t="s">
        <v>926</v>
      </c>
      <c r="D90" s="163" t="s">
        <v>57</v>
      </c>
      <c r="E90" s="176"/>
      <c r="F90" s="177"/>
      <c r="G90" s="228"/>
      <c r="H90" s="228"/>
      <c r="I90" s="228"/>
      <c r="J90" s="228" t="s">
        <v>446</v>
      </c>
      <c r="K90" s="228" t="s">
        <v>1096</v>
      </c>
    </row>
    <row r="91" spans="1:11" ht="30">
      <c r="A91" s="162" t="s">
        <v>530</v>
      </c>
      <c r="B91" s="162" t="s">
        <v>416</v>
      </c>
      <c r="C91" s="162" t="s">
        <v>84</v>
      </c>
      <c r="D91" s="162" t="s">
        <v>226</v>
      </c>
      <c r="E91" s="176"/>
      <c r="F91" s="177"/>
      <c r="G91" s="211">
        <v>0</v>
      </c>
      <c r="H91" s="228">
        <v>5</v>
      </c>
      <c r="I91" s="228"/>
      <c r="J91" s="228" t="s">
        <v>377</v>
      </c>
      <c r="K91" s="228" t="s">
        <v>1096</v>
      </c>
    </row>
    <row r="92" spans="1:11" ht="30">
      <c r="A92" s="162" t="s">
        <v>465</v>
      </c>
      <c r="B92" s="162" t="s">
        <v>929</v>
      </c>
      <c r="C92" s="162" t="s">
        <v>930</v>
      </c>
      <c r="D92" s="163" t="s">
        <v>57</v>
      </c>
      <c r="E92" s="176"/>
      <c r="F92" s="177"/>
      <c r="G92" s="228"/>
      <c r="H92" s="228"/>
      <c r="I92" s="228"/>
      <c r="J92" s="228" t="s">
        <v>446</v>
      </c>
      <c r="K92" s="228" t="s">
        <v>1096</v>
      </c>
    </row>
    <row r="93" spans="1:11" ht="30">
      <c r="A93" s="162" t="s">
        <v>466</v>
      </c>
      <c r="B93" s="162" t="s">
        <v>417</v>
      </c>
      <c r="C93" s="162" t="s">
        <v>967</v>
      </c>
      <c r="D93" s="162" t="s">
        <v>227</v>
      </c>
      <c r="E93" s="176"/>
      <c r="F93" s="177"/>
      <c r="G93" s="211">
        <v>0</v>
      </c>
      <c r="H93" s="228">
        <v>5</v>
      </c>
      <c r="I93" s="228"/>
      <c r="J93" s="228" t="s">
        <v>377</v>
      </c>
      <c r="K93" s="228" t="s">
        <v>1096</v>
      </c>
    </row>
    <row r="94" spans="1:11" ht="10">
      <c r="A94" s="162" t="s">
        <v>467</v>
      </c>
      <c r="B94" s="162" t="s">
        <v>418</v>
      </c>
      <c r="C94" s="162" t="s">
        <v>85</v>
      </c>
      <c r="D94" s="162" t="s">
        <v>57</v>
      </c>
      <c r="E94" s="176"/>
      <c r="F94" s="177"/>
      <c r="G94" s="228"/>
      <c r="H94" s="228"/>
      <c r="I94" s="228"/>
      <c r="J94" s="228" t="s">
        <v>446</v>
      </c>
      <c r="K94" s="228" t="s">
        <v>1096</v>
      </c>
    </row>
    <row r="95" spans="1:11" ht="20">
      <c r="A95" s="163" t="s">
        <v>468</v>
      </c>
      <c r="B95" s="163" t="s">
        <v>928</v>
      </c>
      <c r="C95" s="162" t="s">
        <v>927</v>
      </c>
      <c r="D95" s="162" t="s">
        <v>228</v>
      </c>
      <c r="E95" s="176"/>
      <c r="F95" s="177"/>
      <c r="G95" s="211">
        <v>0</v>
      </c>
      <c r="H95" s="228">
        <v>3</v>
      </c>
      <c r="I95" s="228"/>
      <c r="J95" s="228" t="s">
        <v>377</v>
      </c>
      <c r="K95" s="228" t="s">
        <v>1096</v>
      </c>
    </row>
    <row r="96" spans="1:11" ht="20">
      <c r="A96" s="162" t="s">
        <v>469</v>
      </c>
      <c r="B96" s="162" t="s">
        <v>419</v>
      </c>
      <c r="C96" s="162" t="s">
        <v>86</v>
      </c>
      <c r="D96" s="162" t="s">
        <v>228</v>
      </c>
      <c r="E96" s="176"/>
      <c r="F96" s="177"/>
      <c r="G96" s="211">
        <v>0</v>
      </c>
      <c r="H96" s="228">
        <v>3</v>
      </c>
      <c r="I96" s="228"/>
      <c r="J96" s="228" t="s">
        <v>377</v>
      </c>
      <c r="K96" s="228" t="s">
        <v>1096</v>
      </c>
    </row>
    <row r="97" spans="1:11" ht="60">
      <c r="A97" s="162" t="s">
        <v>470</v>
      </c>
      <c r="B97" s="162" t="s">
        <v>420</v>
      </c>
      <c r="C97" s="162" t="s">
        <v>1056</v>
      </c>
      <c r="D97" s="162" t="s">
        <v>1014</v>
      </c>
      <c r="E97" s="176"/>
      <c r="F97" s="177"/>
      <c r="G97" s="211">
        <v>0</v>
      </c>
      <c r="H97" s="228">
        <v>5</v>
      </c>
      <c r="I97" s="228"/>
      <c r="J97" s="228" t="s">
        <v>377</v>
      </c>
      <c r="K97" s="228" t="s">
        <v>1096</v>
      </c>
    </row>
    <row r="98" spans="1:11" ht="20">
      <c r="A98" s="174" t="s">
        <v>590</v>
      </c>
      <c r="B98" s="174" t="s">
        <v>591</v>
      </c>
      <c r="C98" s="174" t="s">
        <v>592</v>
      </c>
      <c r="D98" s="174" t="s">
        <v>226</v>
      </c>
      <c r="E98" s="176"/>
      <c r="F98" s="177"/>
      <c r="G98" s="211">
        <v>0</v>
      </c>
      <c r="H98" s="228">
        <v>5</v>
      </c>
      <c r="I98" s="228"/>
      <c r="J98" s="228" t="s">
        <v>377</v>
      </c>
      <c r="K98" s="228" t="s">
        <v>1096</v>
      </c>
    </row>
    <row r="99" spans="1:11" ht="40">
      <c r="A99" s="174" t="s">
        <v>703</v>
      </c>
      <c r="B99" s="174" t="s">
        <v>752</v>
      </c>
      <c r="C99" s="174" t="s">
        <v>1057</v>
      </c>
      <c r="D99" s="174" t="s">
        <v>228</v>
      </c>
      <c r="E99" s="176"/>
      <c r="F99" s="177"/>
      <c r="G99" s="211">
        <v>0</v>
      </c>
      <c r="H99" s="228">
        <v>3</v>
      </c>
      <c r="I99" s="228"/>
      <c r="J99" s="228" t="s">
        <v>377</v>
      </c>
      <c r="K99" s="228" t="s">
        <v>1096</v>
      </c>
    </row>
    <row r="100" spans="1:11" ht="30">
      <c r="A100" s="162" t="s">
        <v>531</v>
      </c>
      <c r="B100" s="162" t="s">
        <v>421</v>
      </c>
      <c r="C100" s="162" t="s">
        <v>87</v>
      </c>
      <c r="D100" s="163" t="s">
        <v>57</v>
      </c>
      <c r="E100" s="176"/>
      <c r="F100" s="177"/>
      <c r="G100" s="228"/>
      <c r="H100" s="228"/>
      <c r="I100" s="228"/>
      <c r="J100" s="228" t="s">
        <v>446</v>
      </c>
      <c r="K100" s="228" t="s">
        <v>1096</v>
      </c>
    </row>
    <row r="101" spans="1:11" ht="30">
      <c r="A101" s="162" t="s">
        <v>471</v>
      </c>
      <c r="B101" s="162" t="s">
        <v>422</v>
      </c>
      <c r="C101" s="162" t="s">
        <v>489</v>
      </c>
      <c r="D101" s="163" t="s">
        <v>57</v>
      </c>
      <c r="E101" s="176"/>
      <c r="F101" s="177"/>
      <c r="G101" s="228"/>
      <c r="H101" s="228"/>
      <c r="I101" s="228"/>
      <c r="J101" s="228" t="s">
        <v>446</v>
      </c>
      <c r="K101" s="228" t="s">
        <v>1096</v>
      </c>
    </row>
    <row r="102" spans="1:11" ht="50">
      <c r="A102" s="162" t="s">
        <v>532</v>
      </c>
      <c r="B102" s="162" t="s">
        <v>423</v>
      </c>
      <c r="C102" s="162" t="s">
        <v>917</v>
      </c>
      <c r="D102" s="162" t="s">
        <v>88</v>
      </c>
      <c r="E102" s="176"/>
      <c r="F102" s="177"/>
      <c r="G102" s="228"/>
      <c r="H102" s="228"/>
      <c r="I102" s="228"/>
      <c r="J102" s="228" t="s">
        <v>446</v>
      </c>
      <c r="K102" s="228" t="s">
        <v>1096</v>
      </c>
    </row>
    <row r="103" spans="1:11" ht="40">
      <c r="A103" s="162" t="s">
        <v>533</v>
      </c>
      <c r="B103" s="162" t="s">
        <v>644</v>
      </c>
      <c r="C103" s="162" t="s">
        <v>89</v>
      </c>
      <c r="D103" s="163" t="s">
        <v>57</v>
      </c>
      <c r="E103" s="176"/>
      <c r="F103" s="177"/>
      <c r="G103" s="228"/>
      <c r="H103" s="228"/>
      <c r="I103" s="228"/>
      <c r="J103" s="228" t="s">
        <v>446</v>
      </c>
      <c r="K103" s="228" t="s">
        <v>1096</v>
      </c>
    </row>
    <row r="104" spans="1:11" ht="30">
      <c r="A104" s="162" t="s">
        <v>534</v>
      </c>
      <c r="B104" s="162" t="s">
        <v>424</v>
      </c>
      <c r="C104" s="162" t="s">
        <v>90</v>
      </c>
      <c r="D104" s="163" t="s">
        <v>57</v>
      </c>
      <c r="E104" s="176"/>
      <c r="F104" s="177"/>
      <c r="G104" s="228"/>
      <c r="H104" s="228"/>
      <c r="I104" s="228"/>
      <c r="J104" s="228" t="s">
        <v>446</v>
      </c>
      <c r="K104" s="228" t="s">
        <v>1096</v>
      </c>
    </row>
    <row r="105" spans="1:11" ht="30">
      <c r="A105" s="162" t="s">
        <v>472</v>
      </c>
      <c r="B105" s="162" t="s">
        <v>425</v>
      </c>
      <c r="C105" s="162" t="s">
        <v>1058</v>
      </c>
      <c r="D105" s="162" t="s">
        <v>224</v>
      </c>
      <c r="E105" s="176"/>
      <c r="F105" s="177"/>
      <c r="G105" s="211">
        <v>0</v>
      </c>
      <c r="H105" s="228">
        <v>3</v>
      </c>
      <c r="I105" s="228"/>
      <c r="J105" s="228" t="s">
        <v>377</v>
      </c>
      <c r="K105" s="228" t="s">
        <v>1096</v>
      </c>
    </row>
    <row r="106" spans="1:11" ht="30">
      <c r="A106" s="174" t="s">
        <v>593</v>
      </c>
      <c r="B106" s="174" t="s">
        <v>594</v>
      </c>
      <c r="C106" s="174" t="s">
        <v>595</v>
      </c>
      <c r="D106" s="174" t="s">
        <v>229</v>
      </c>
      <c r="E106" s="176"/>
      <c r="F106" s="177"/>
      <c r="G106" s="211">
        <v>0</v>
      </c>
      <c r="H106" s="228">
        <v>1</v>
      </c>
      <c r="I106" s="228"/>
      <c r="J106" s="228" t="s">
        <v>377</v>
      </c>
      <c r="K106" s="228" t="s">
        <v>1096</v>
      </c>
    </row>
    <row r="107" spans="1:11" ht="20">
      <c r="A107" s="174" t="s">
        <v>931</v>
      </c>
      <c r="B107" s="174" t="s">
        <v>933</v>
      </c>
      <c r="C107" s="174" t="s">
        <v>971</v>
      </c>
      <c r="D107" s="162" t="s">
        <v>224</v>
      </c>
      <c r="E107" s="176"/>
      <c r="F107" s="177"/>
      <c r="G107" s="211">
        <v>0</v>
      </c>
      <c r="H107" s="228">
        <v>3</v>
      </c>
      <c r="I107" s="228"/>
      <c r="J107" s="228" t="s">
        <v>377</v>
      </c>
      <c r="K107" s="228" t="s">
        <v>1096</v>
      </c>
    </row>
    <row r="108" spans="1:11" ht="31.25" customHeight="1">
      <c r="A108" s="174" t="s">
        <v>932</v>
      </c>
      <c r="B108" s="174" t="s">
        <v>934</v>
      </c>
      <c r="C108" s="174" t="s">
        <v>935</v>
      </c>
      <c r="D108" s="162" t="s">
        <v>224</v>
      </c>
      <c r="E108" s="176"/>
      <c r="F108" s="177"/>
      <c r="G108" s="211">
        <v>0</v>
      </c>
      <c r="H108" s="228">
        <v>3</v>
      </c>
      <c r="I108" s="228"/>
      <c r="J108" s="228" t="s">
        <v>377</v>
      </c>
      <c r="K108" s="228" t="s">
        <v>1096</v>
      </c>
    </row>
    <row r="109" spans="1:11" ht="30">
      <c r="A109" s="162" t="s">
        <v>473</v>
      </c>
      <c r="B109" s="162" t="s">
        <v>426</v>
      </c>
      <c r="C109" s="162" t="s">
        <v>725</v>
      </c>
      <c r="D109" s="163" t="s">
        <v>57</v>
      </c>
      <c r="E109" s="176"/>
      <c r="F109" s="177"/>
      <c r="G109" s="228"/>
      <c r="H109" s="228"/>
      <c r="I109" s="228"/>
      <c r="J109" s="228" t="s">
        <v>446</v>
      </c>
      <c r="K109" s="228" t="s">
        <v>1096</v>
      </c>
    </row>
    <row r="110" spans="1:11" ht="30">
      <c r="A110" s="162" t="s">
        <v>700</v>
      </c>
      <c r="B110" s="162" t="s">
        <v>427</v>
      </c>
      <c r="C110" s="162" t="s">
        <v>1059</v>
      </c>
      <c r="D110" s="163" t="s">
        <v>57</v>
      </c>
      <c r="E110" s="176"/>
      <c r="F110" s="177"/>
      <c r="G110" s="228"/>
      <c r="H110" s="228"/>
      <c r="I110" s="228"/>
      <c r="J110" s="228" t="s">
        <v>446</v>
      </c>
      <c r="K110" s="228" t="s">
        <v>1096</v>
      </c>
    </row>
    <row r="111" spans="1:11" s="214" customFormat="1" ht="20">
      <c r="A111" s="162" t="s">
        <v>701</v>
      </c>
      <c r="B111" s="162" t="s">
        <v>702</v>
      </c>
      <c r="C111" s="162" t="s">
        <v>1060</v>
      </c>
      <c r="D111" s="164" t="s">
        <v>228</v>
      </c>
      <c r="E111" s="176"/>
      <c r="F111" s="177"/>
      <c r="G111" s="211">
        <v>0</v>
      </c>
      <c r="H111" s="228">
        <v>3</v>
      </c>
      <c r="I111" s="228"/>
      <c r="J111" s="228" t="s">
        <v>377</v>
      </c>
      <c r="K111" s="228" t="s">
        <v>1096</v>
      </c>
    </row>
    <row r="112" spans="1:11" ht="40">
      <c r="A112" s="162" t="s">
        <v>535</v>
      </c>
      <c r="B112" s="162" t="s">
        <v>428</v>
      </c>
      <c r="C112" s="162" t="s">
        <v>596</v>
      </c>
      <c r="D112" s="163" t="s">
        <v>57</v>
      </c>
      <c r="E112" s="176"/>
      <c r="F112" s="177"/>
      <c r="G112" s="228"/>
      <c r="H112" s="228"/>
      <c r="I112" s="228"/>
      <c r="J112" s="228" t="s">
        <v>446</v>
      </c>
      <c r="K112" s="228" t="s">
        <v>1096</v>
      </c>
    </row>
    <row r="113" spans="1:11" ht="20">
      <c r="A113" s="162" t="s">
        <v>536</v>
      </c>
      <c r="B113" s="162" t="s">
        <v>429</v>
      </c>
      <c r="C113" s="162" t="s">
        <v>91</v>
      </c>
      <c r="D113" s="162" t="s">
        <v>223</v>
      </c>
      <c r="E113" s="176"/>
      <c r="F113" s="177"/>
      <c r="G113" s="211">
        <v>0</v>
      </c>
      <c r="H113" s="228">
        <v>4</v>
      </c>
      <c r="I113" s="228"/>
      <c r="J113" s="228" t="s">
        <v>377</v>
      </c>
      <c r="K113" s="228" t="s">
        <v>1096</v>
      </c>
    </row>
    <row r="114" spans="1:11" ht="30">
      <c r="A114" s="162" t="s">
        <v>537</v>
      </c>
      <c r="B114" s="162" t="s">
        <v>567</v>
      </c>
      <c r="C114" s="164" t="s">
        <v>1061</v>
      </c>
      <c r="D114" s="163" t="s">
        <v>57</v>
      </c>
      <c r="E114" s="176"/>
      <c r="F114" s="177"/>
      <c r="G114" s="228"/>
      <c r="H114" s="228"/>
      <c r="I114" s="228"/>
      <c r="J114" s="228" t="s">
        <v>446</v>
      </c>
      <c r="K114" s="228" t="s">
        <v>1096</v>
      </c>
    </row>
    <row r="115" spans="1:11" ht="20">
      <c r="A115" s="162" t="s">
        <v>474</v>
      </c>
      <c r="B115" s="162" t="s">
        <v>1062</v>
      </c>
      <c r="C115" s="164" t="s">
        <v>1063</v>
      </c>
      <c r="D115" s="164" t="s">
        <v>223</v>
      </c>
      <c r="E115" s="176"/>
      <c r="F115" s="177"/>
      <c r="G115" s="211">
        <v>0</v>
      </c>
      <c r="H115" s="228">
        <v>4</v>
      </c>
      <c r="I115" s="228"/>
      <c r="J115" s="228" t="s">
        <v>377</v>
      </c>
      <c r="K115" s="228" t="s">
        <v>1096</v>
      </c>
    </row>
    <row r="116" spans="1:11" s="217" customFormat="1" ht="40">
      <c r="A116" s="162" t="s">
        <v>802</v>
      </c>
      <c r="B116" s="162" t="s">
        <v>804</v>
      </c>
      <c r="C116" s="164" t="s">
        <v>1064</v>
      </c>
      <c r="D116" s="164" t="s">
        <v>227</v>
      </c>
      <c r="E116" s="176"/>
      <c r="F116" s="177"/>
      <c r="G116" s="211">
        <v>0</v>
      </c>
      <c r="H116" s="228">
        <v>5</v>
      </c>
      <c r="I116" s="228"/>
      <c r="J116" s="228" t="s">
        <v>377</v>
      </c>
      <c r="K116" s="228" t="s">
        <v>1096</v>
      </c>
    </row>
    <row r="117" spans="1:11" s="217" customFormat="1" ht="20">
      <c r="A117" s="162" t="s">
        <v>803</v>
      </c>
      <c r="B117" s="162" t="s">
        <v>805</v>
      </c>
      <c r="C117" s="164" t="s">
        <v>806</v>
      </c>
      <c r="D117" s="164" t="s">
        <v>227</v>
      </c>
      <c r="E117" s="176"/>
      <c r="F117" s="177"/>
      <c r="G117" s="211">
        <v>0</v>
      </c>
      <c r="H117" s="228">
        <v>5</v>
      </c>
      <c r="I117" s="228"/>
      <c r="J117" s="228" t="s">
        <v>377</v>
      </c>
      <c r="K117" s="228" t="s">
        <v>1096</v>
      </c>
    </row>
    <row r="118" spans="1:11" ht="48.65" customHeight="1">
      <c r="A118" s="162" t="s">
        <v>475</v>
      </c>
      <c r="B118" s="162" t="s">
        <v>430</v>
      </c>
      <c r="C118" s="162" t="s">
        <v>597</v>
      </c>
      <c r="D118" s="162" t="s">
        <v>57</v>
      </c>
      <c r="E118" s="176"/>
      <c r="F118" s="177"/>
      <c r="G118" s="228"/>
      <c r="H118" s="228"/>
      <c r="I118" s="228"/>
      <c r="J118" s="228" t="s">
        <v>446</v>
      </c>
      <c r="K118" s="228" t="s">
        <v>1096</v>
      </c>
    </row>
    <row r="119" spans="1:11" ht="35.4" customHeight="1">
      <c r="A119" s="162" t="s">
        <v>476</v>
      </c>
      <c r="B119" s="162" t="s">
        <v>431</v>
      </c>
      <c r="C119" s="162" t="s">
        <v>1065</v>
      </c>
      <c r="D119" s="162" t="s">
        <v>376</v>
      </c>
      <c r="E119" s="176"/>
      <c r="F119" s="177"/>
      <c r="G119" s="211">
        <v>0</v>
      </c>
      <c r="H119" s="228">
        <v>2</v>
      </c>
      <c r="I119" s="228"/>
      <c r="J119" s="228" t="s">
        <v>377</v>
      </c>
      <c r="K119" s="228" t="s">
        <v>1096</v>
      </c>
    </row>
    <row r="120" spans="1:11" s="215" customFormat="1" ht="20">
      <c r="A120" s="162" t="s">
        <v>538</v>
      </c>
      <c r="B120" s="162" t="s">
        <v>994</v>
      </c>
      <c r="C120" s="162" t="s">
        <v>995</v>
      </c>
      <c r="D120" s="162" t="s">
        <v>57</v>
      </c>
      <c r="E120" s="176"/>
      <c r="F120" s="177"/>
      <c r="G120" s="228"/>
      <c r="H120" s="228"/>
      <c r="I120" s="228"/>
      <c r="J120" s="228" t="s">
        <v>446</v>
      </c>
      <c r="K120" s="228" t="s">
        <v>1096</v>
      </c>
    </row>
    <row r="121" spans="1:11" s="217" customFormat="1" ht="20">
      <c r="A121" s="162" t="s">
        <v>539</v>
      </c>
      <c r="B121" s="162" t="s">
        <v>764</v>
      </c>
      <c r="C121" s="162" t="s">
        <v>763</v>
      </c>
      <c r="D121" s="162" t="s">
        <v>228</v>
      </c>
      <c r="E121" s="176"/>
      <c r="F121" s="177"/>
      <c r="G121" s="211">
        <v>0</v>
      </c>
      <c r="H121" s="228">
        <v>3</v>
      </c>
      <c r="I121" s="228"/>
      <c r="J121" s="228" t="s">
        <v>377</v>
      </c>
      <c r="K121" s="228" t="s">
        <v>1096</v>
      </c>
    </row>
    <row r="122" spans="1:11" ht="10">
      <c r="A122" s="188">
        <v>8</v>
      </c>
      <c r="B122" s="188" t="s">
        <v>92</v>
      </c>
      <c r="C122" s="188" t="s">
        <v>92</v>
      </c>
      <c r="D122" s="189" t="s">
        <v>54</v>
      </c>
      <c r="E122" s="190" t="s">
        <v>55</v>
      </c>
      <c r="F122" s="188" t="s">
        <v>56</v>
      </c>
      <c r="G122" s="189">
        <f>SUBTOTAL(9,G126:G145)</f>
        <v>0</v>
      </c>
      <c r="H122" s="189">
        <f>SUBTOTAL(9,H126:H145)</f>
        <v>53</v>
      </c>
      <c r="I122" s="209">
        <f>G122/H122</f>
        <v>0</v>
      </c>
      <c r="J122" s="189" t="s">
        <v>445</v>
      </c>
      <c r="K122" s="189" t="s">
        <v>54</v>
      </c>
    </row>
    <row r="123" spans="1:11" s="217" customFormat="1" ht="20">
      <c r="A123" s="162" t="s">
        <v>765</v>
      </c>
      <c r="B123" s="162" t="s">
        <v>936</v>
      </c>
      <c r="C123" s="162" t="s">
        <v>766</v>
      </c>
      <c r="D123" s="163" t="s">
        <v>773</v>
      </c>
      <c r="E123" s="176"/>
      <c r="F123" s="177"/>
      <c r="G123" s="228"/>
      <c r="H123" s="228"/>
      <c r="I123" s="228"/>
      <c r="J123" s="228" t="s">
        <v>446</v>
      </c>
      <c r="K123" s="228" t="s">
        <v>1096</v>
      </c>
    </row>
    <row r="124" spans="1:11" ht="40">
      <c r="A124" s="162" t="s">
        <v>918</v>
      </c>
      <c r="B124" s="162" t="s">
        <v>432</v>
      </c>
      <c r="C124" s="162" t="s">
        <v>1066</v>
      </c>
      <c r="D124" s="163" t="s">
        <v>57</v>
      </c>
      <c r="E124" s="176"/>
      <c r="F124" s="177"/>
      <c r="G124" s="228"/>
      <c r="H124" s="228"/>
      <c r="I124" s="228"/>
      <c r="J124" s="228" t="s">
        <v>446</v>
      </c>
      <c r="K124" s="228" t="s">
        <v>1096</v>
      </c>
    </row>
    <row r="125" spans="1:11" s="210" customFormat="1" ht="60">
      <c r="A125" s="162" t="s">
        <v>919</v>
      </c>
      <c r="B125" s="162" t="s">
        <v>1067</v>
      </c>
      <c r="C125" s="162" t="s">
        <v>1068</v>
      </c>
      <c r="D125" s="163" t="s">
        <v>57</v>
      </c>
      <c r="E125" s="176"/>
      <c r="F125" s="177"/>
      <c r="G125" s="228"/>
      <c r="H125" s="228"/>
      <c r="I125" s="228"/>
      <c r="J125" s="228" t="s">
        <v>446</v>
      </c>
      <c r="K125" s="228" t="s">
        <v>1096</v>
      </c>
    </row>
    <row r="126" spans="1:11" ht="30">
      <c r="A126" s="162" t="s">
        <v>920</v>
      </c>
      <c r="B126" s="162" t="s">
        <v>492</v>
      </c>
      <c r="C126" s="162" t="s">
        <v>1069</v>
      </c>
      <c r="D126" s="162" t="s">
        <v>228</v>
      </c>
      <c r="E126" s="176"/>
      <c r="F126" s="177"/>
      <c r="G126" s="211">
        <v>0</v>
      </c>
      <c r="H126" s="228">
        <v>3</v>
      </c>
      <c r="I126" s="228"/>
      <c r="J126" s="228" t="s">
        <v>377</v>
      </c>
      <c r="K126" s="228" t="s">
        <v>1096</v>
      </c>
    </row>
    <row r="127" spans="1:11" s="216" customFormat="1" ht="25.25" customHeight="1">
      <c r="A127" s="162" t="s">
        <v>477</v>
      </c>
      <c r="B127" s="162" t="s">
        <v>633</v>
      </c>
      <c r="C127" s="162" t="s">
        <v>598</v>
      </c>
      <c r="D127" s="162" t="s">
        <v>228</v>
      </c>
      <c r="E127" s="176"/>
      <c r="F127" s="177"/>
      <c r="G127" s="211">
        <v>0</v>
      </c>
      <c r="H127" s="228">
        <v>3</v>
      </c>
      <c r="I127" s="228"/>
      <c r="J127" s="228" t="s">
        <v>377</v>
      </c>
      <c r="K127" s="228" t="s">
        <v>1096</v>
      </c>
    </row>
    <row r="128" spans="1:11" s="216" customFormat="1" ht="20">
      <c r="A128" s="162" t="s">
        <v>478</v>
      </c>
      <c r="B128" s="162" t="s">
        <v>634</v>
      </c>
      <c r="C128" s="162" t="s">
        <v>599</v>
      </c>
      <c r="D128" s="162" t="s">
        <v>642</v>
      </c>
      <c r="E128" s="176"/>
      <c r="F128" s="177"/>
      <c r="G128" s="211">
        <v>0</v>
      </c>
      <c r="H128" s="228">
        <v>4</v>
      </c>
      <c r="I128" s="228"/>
      <c r="J128" s="228" t="s">
        <v>377</v>
      </c>
      <c r="K128" s="228" t="s">
        <v>1096</v>
      </c>
    </row>
    <row r="129" spans="1:11" s="216" customFormat="1" ht="20">
      <c r="A129" s="162" t="s">
        <v>540</v>
      </c>
      <c r="B129" s="162" t="s">
        <v>635</v>
      </c>
      <c r="C129" s="162" t="s">
        <v>600</v>
      </c>
      <c r="D129" s="162" t="s">
        <v>227</v>
      </c>
      <c r="E129" s="176"/>
      <c r="F129" s="177"/>
      <c r="G129" s="211">
        <v>0</v>
      </c>
      <c r="H129" s="228">
        <v>5</v>
      </c>
      <c r="I129" s="228"/>
      <c r="J129" s="228" t="s">
        <v>377</v>
      </c>
      <c r="K129" s="228" t="s">
        <v>1096</v>
      </c>
    </row>
    <row r="130" spans="1:11" s="216" customFormat="1" ht="20">
      <c r="A130" s="162" t="s">
        <v>541</v>
      </c>
      <c r="B130" s="162" t="s">
        <v>433</v>
      </c>
      <c r="C130" s="162" t="s">
        <v>601</v>
      </c>
      <c r="D130" s="162" t="s">
        <v>228</v>
      </c>
      <c r="E130" s="176"/>
      <c r="F130" s="177"/>
      <c r="G130" s="211">
        <v>0</v>
      </c>
      <c r="H130" s="228">
        <v>3</v>
      </c>
      <c r="I130" s="228"/>
      <c r="J130" s="228" t="s">
        <v>377</v>
      </c>
      <c r="K130" s="228" t="s">
        <v>1096</v>
      </c>
    </row>
    <row r="131" spans="1:11" s="216" customFormat="1" ht="30">
      <c r="A131" s="162" t="s">
        <v>542</v>
      </c>
      <c r="B131" s="162" t="s">
        <v>434</v>
      </c>
      <c r="C131" s="162" t="s">
        <v>602</v>
      </c>
      <c r="D131" s="163" t="s">
        <v>57</v>
      </c>
      <c r="E131" s="176"/>
      <c r="F131" s="177"/>
      <c r="G131" s="228"/>
      <c r="H131" s="228"/>
      <c r="I131" s="228"/>
      <c r="J131" s="228" t="s">
        <v>446</v>
      </c>
      <c r="K131" s="228" t="s">
        <v>1096</v>
      </c>
    </row>
    <row r="132" spans="1:11" s="216" customFormat="1" ht="20">
      <c r="A132" s="164" t="s">
        <v>543</v>
      </c>
      <c r="B132" s="164" t="s">
        <v>603</v>
      </c>
      <c r="C132" s="164" t="s">
        <v>604</v>
      </c>
      <c r="D132" s="164" t="s">
        <v>225</v>
      </c>
      <c r="E132" s="176"/>
      <c r="F132" s="177"/>
      <c r="G132" s="211">
        <v>0</v>
      </c>
      <c r="H132" s="228">
        <v>2</v>
      </c>
      <c r="I132" s="228"/>
      <c r="J132" s="228" t="s">
        <v>377</v>
      </c>
      <c r="K132" s="228" t="s">
        <v>1096</v>
      </c>
    </row>
    <row r="133" spans="1:11" s="216" customFormat="1" ht="20">
      <c r="A133" s="174" t="s">
        <v>1070</v>
      </c>
      <c r="B133" s="174" t="s">
        <v>693</v>
      </c>
      <c r="C133" s="174" t="s">
        <v>1071</v>
      </c>
      <c r="D133" s="174" t="s">
        <v>57</v>
      </c>
      <c r="E133" s="211"/>
      <c r="F133" s="211"/>
      <c r="G133" s="228"/>
      <c r="H133" s="228"/>
      <c r="I133" s="228"/>
      <c r="J133" s="228" t="s">
        <v>446</v>
      </c>
      <c r="K133" s="228" t="s">
        <v>1096</v>
      </c>
    </row>
    <row r="134" spans="1:11" s="216" customFormat="1" ht="20">
      <c r="A134" s="174" t="s">
        <v>691</v>
      </c>
      <c r="B134" s="174" t="s">
        <v>692</v>
      </c>
      <c r="C134" s="174" t="s">
        <v>694</v>
      </c>
      <c r="D134" s="174" t="s">
        <v>227</v>
      </c>
      <c r="E134" s="211"/>
      <c r="F134" s="211"/>
      <c r="G134" s="211"/>
      <c r="H134" s="228">
        <v>5</v>
      </c>
      <c r="I134" s="228"/>
      <c r="J134" s="228" t="s">
        <v>377</v>
      </c>
      <c r="K134" s="228" t="s">
        <v>1096</v>
      </c>
    </row>
    <row r="135" spans="1:11" s="216" customFormat="1" ht="30">
      <c r="A135" s="174" t="s">
        <v>605</v>
      </c>
      <c r="B135" s="174" t="s">
        <v>1072</v>
      </c>
      <c r="C135" s="174" t="s">
        <v>695</v>
      </c>
      <c r="D135" s="174" t="s">
        <v>227</v>
      </c>
      <c r="E135" s="211"/>
      <c r="F135" s="211"/>
      <c r="G135" s="211">
        <v>0</v>
      </c>
      <c r="H135" s="228">
        <v>5</v>
      </c>
      <c r="I135" s="228"/>
      <c r="J135" s="228" t="s">
        <v>377</v>
      </c>
      <c r="K135" s="228" t="s">
        <v>1096</v>
      </c>
    </row>
    <row r="136" spans="1:11" s="218" customFormat="1" ht="33.65" customHeight="1">
      <c r="A136" s="174" t="s">
        <v>606</v>
      </c>
      <c r="B136" s="174" t="s">
        <v>607</v>
      </c>
      <c r="C136" s="174" t="s">
        <v>972</v>
      </c>
      <c r="D136" s="174" t="s">
        <v>223</v>
      </c>
      <c r="E136" s="211"/>
      <c r="F136" s="211"/>
      <c r="G136" s="211">
        <v>0</v>
      </c>
      <c r="H136" s="228">
        <v>4</v>
      </c>
      <c r="I136" s="228"/>
      <c r="J136" s="228" t="s">
        <v>377</v>
      </c>
      <c r="K136" s="228" t="s">
        <v>1096</v>
      </c>
    </row>
    <row r="137" spans="1:11" s="216" customFormat="1" ht="30">
      <c r="A137" s="174" t="s">
        <v>608</v>
      </c>
      <c r="B137" s="174" t="s">
        <v>609</v>
      </c>
      <c r="C137" s="174" t="s">
        <v>610</v>
      </c>
      <c r="D137" s="174" t="s">
        <v>224</v>
      </c>
      <c r="E137" s="211"/>
      <c r="F137" s="211"/>
      <c r="G137" s="211">
        <v>0</v>
      </c>
      <c r="H137" s="228">
        <v>3</v>
      </c>
      <c r="I137" s="228"/>
      <c r="J137" s="228" t="s">
        <v>377</v>
      </c>
      <c r="K137" s="228" t="s">
        <v>1096</v>
      </c>
    </row>
    <row r="138" spans="1:11" s="214" customFormat="1" ht="20">
      <c r="A138" s="174" t="s">
        <v>688</v>
      </c>
      <c r="B138" s="174" t="s">
        <v>986</v>
      </c>
      <c r="C138" s="174" t="s">
        <v>1073</v>
      </c>
      <c r="D138" s="174" t="s">
        <v>57</v>
      </c>
      <c r="E138" s="211"/>
      <c r="F138" s="211"/>
      <c r="G138" s="228"/>
      <c r="H138" s="228"/>
      <c r="I138" s="228"/>
      <c r="J138" s="228" t="s">
        <v>446</v>
      </c>
      <c r="K138" s="228" t="s">
        <v>1096</v>
      </c>
    </row>
    <row r="139" spans="1:11" s="214" customFormat="1" ht="30">
      <c r="A139" s="174" t="s">
        <v>689</v>
      </c>
      <c r="B139" s="174" t="s">
        <v>744</v>
      </c>
      <c r="C139" s="174" t="s">
        <v>1074</v>
      </c>
      <c r="D139" s="174" t="s">
        <v>1075</v>
      </c>
      <c r="E139" s="211"/>
      <c r="F139" s="211"/>
      <c r="G139" s="211">
        <v>0</v>
      </c>
      <c r="H139" s="228">
        <v>2</v>
      </c>
      <c r="I139" s="228"/>
      <c r="J139" s="228" t="s">
        <v>377</v>
      </c>
      <c r="K139" s="228" t="s">
        <v>1096</v>
      </c>
    </row>
    <row r="140" spans="1:11" s="214" customFormat="1" ht="20">
      <c r="A140" s="174" t="s">
        <v>743</v>
      </c>
      <c r="B140" s="174" t="s">
        <v>690</v>
      </c>
      <c r="C140" s="174" t="s">
        <v>711</v>
      </c>
      <c r="D140" s="174" t="s">
        <v>57</v>
      </c>
      <c r="E140" s="211"/>
      <c r="F140" s="211"/>
      <c r="G140" s="228"/>
      <c r="H140" s="228"/>
      <c r="I140" s="228"/>
      <c r="J140" s="228" t="s">
        <v>446</v>
      </c>
      <c r="K140" s="228" t="s">
        <v>1096</v>
      </c>
    </row>
    <row r="141" spans="1:11" s="217" customFormat="1" ht="10">
      <c r="A141" s="162" t="s">
        <v>767</v>
      </c>
      <c r="B141" s="174" t="s">
        <v>769</v>
      </c>
      <c r="C141" s="174" t="s">
        <v>768</v>
      </c>
      <c r="D141" s="174" t="s">
        <v>773</v>
      </c>
      <c r="E141" s="211"/>
      <c r="F141" s="211"/>
      <c r="G141" s="228"/>
      <c r="H141" s="228"/>
      <c r="I141" s="228"/>
      <c r="J141" s="228" t="s">
        <v>445</v>
      </c>
      <c r="K141" s="228" t="s">
        <v>1096</v>
      </c>
    </row>
    <row r="142" spans="1:11" s="217" customFormat="1" ht="20">
      <c r="A142" s="162" t="s">
        <v>770</v>
      </c>
      <c r="B142" s="174" t="s">
        <v>771</v>
      </c>
      <c r="C142" s="174" t="s">
        <v>772</v>
      </c>
      <c r="D142" s="174" t="s">
        <v>57</v>
      </c>
      <c r="E142" s="211"/>
      <c r="F142" s="211"/>
      <c r="G142" s="228"/>
      <c r="H142" s="228"/>
      <c r="I142" s="228"/>
      <c r="J142" s="228" t="s">
        <v>446</v>
      </c>
      <c r="K142" s="228" t="s">
        <v>1096</v>
      </c>
    </row>
    <row r="143" spans="1:11" s="217" customFormat="1" ht="30">
      <c r="A143" s="162" t="s">
        <v>774</v>
      </c>
      <c r="B143" s="174" t="s">
        <v>777</v>
      </c>
      <c r="C143" s="174" t="s">
        <v>775</v>
      </c>
      <c r="D143" s="174" t="s">
        <v>227</v>
      </c>
      <c r="E143" s="211"/>
      <c r="F143" s="211"/>
      <c r="G143" s="211">
        <v>0</v>
      </c>
      <c r="H143" s="228">
        <v>5</v>
      </c>
      <c r="I143" s="228"/>
      <c r="J143" s="228" t="s">
        <v>377</v>
      </c>
      <c r="K143" s="228" t="s">
        <v>1096</v>
      </c>
    </row>
    <row r="144" spans="1:11" s="217" customFormat="1" ht="20">
      <c r="A144" s="162" t="s">
        <v>778</v>
      </c>
      <c r="B144" s="174" t="s">
        <v>776</v>
      </c>
      <c r="C144" s="174" t="s">
        <v>974</v>
      </c>
      <c r="D144" s="174" t="s">
        <v>223</v>
      </c>
      <c r="E144" s="211"/>
      <c r="F144" s="211"/>
      <c r="G144" s="211">
        <v>0</v>
      </c>
      <c r="H144" s="228">
        <v>4</v>
      </c>
      <c r="I144" s="228"/>
      <c r="J144" s="228" t="s">
        <v>377</v>
      </c>
      <c r="K144" s="228" t="s">
        <v>1096</v>
      </c>
    </row>
    <row r="145" spans="1:11" s="217" customFormat="1" ht="40">
      <c r="A145" s="162" t="s">
        <v>779</v>
      </c>
      <c r="B145" s="174" t="s">
        <v>780</v>
      </c>
      <c r="C145" s="174" t="s">
        <v>973</v>
      </c>
      <c r="D145" s="174" t="s">
        <v>227</v>
      </c>
      <c r="E145" s="211"/>
      <c r="F145" s="211"/>
      <c r="G145" s="211">
        <v>0</v>
      </c>
      <c r="H145" s="228">
        <v>5</v>
      </c>
      <c r="I145" s="228"/>
      <c r="J145" s="228" t="s">
        <v>377</v>
      </c>
      <c r="K145" s="228" t="s">
        <v>1096</v>
      </c>
    </row>
    <row r="146" spans="1:11" ht="10">
      <c r="A146" s="188">
        <v>9</v>
      </c>
      <c r="B146" s="188" t="s">
        <v>759</v>
      </c>
      <c r="C146" s="188" t="s">
        <v>759</v>
      </c>
      <c r="D146" s="189" t="s">
        <v>54</v>
      </c>
      <c r="E146" s="190" t="s">
        <v>55</v>
      </c>
      <c r="F146" s="188" t="s">
        <v>56</v>
      </c>
      <c r="G146" s="189">
        <f>SUBTOTAL(9,G147:G150)</f>
        <v>0</v>
      </c>
      <c r="H146" s="189">
        <f>SUBTOTAL(9,H147:H150)</f>
        <v>11</v>
      </c>
      <c r="I146" s="209">
        <f>G146/H146</f>
        <v>0</v>
      </c>
      <c r="J146" s="189" t="s">
        <v>445</v>
      </c>
      <c r="K146" s="189" t="s">
        <v>54</v>
      </c>
    </row>
    <row r="147" spans="1:11" s="214" customFormat="1" ht="30">
      <c r="A147" s="165" t="s">
        <v>544</v>
      </c>
      <c r="B147" s="165" t="s">
        <v>753</v>
      </c>
      <c r="C147" s="165" t="s">
        <v>1076</v>
      </c>
      <c r="D147" s="174" t="s">
        <v>228</v>
      </c>
      <c r="E147" s="186"/>
      <c r="F147" s="187"/>
      <c r="G147" s="211">
        <v>0</v>
      </c>
      <c r="H147" s="228">
        <v>3</v>
      </c>
      <c r="I147" s="228"/>
      <c r="J147" s="228" t="s">
        <v>377</v>
      </c>
      <c r="K147" s="228" t="s">
        <v>1096</v>
      </c>
    </row>
    <row r="148" spans="1:11" s="214" customFormat="1" ht="20">
      <c r="A148" s="165" t="s">
        <v>707</v>
      </c>
      <c r="B148" s="165" t="s">
        <v>1020</v>
      </c>
      <c r="C148" s="165" t="s">
        <v>709</v>
      </c>
      <c r="D148" s="174" t="s">
        <v>228</v>
      </c>
      <c r="E148" s="186"/>
      <c r="F148" s="187"/>
      <c r="G148" s="211">
        <v>0</v>
      </c>
      <c r="H148" s="228">
        <v>3</v>
      </c>
      <c r="I148" s="228"/>
      <c r="J148" s="228" t="s">
        <v>377</v>
      </c>
      <c r="K148" s="228" t="s">
        <v>1096</v>
      </c>
    </row>
    <row r="149" spans="1:11" s="214" customFormat="1" ht="30">
      <c r="A149" s="165" t="s">
        <v>710</v>
      </c>
      <c r="B149" s="165" t="s">
        <v>754</v>
      </c>
      <c r="C149" s="165" t="s">
        <v>1077</v>
      </c>
      <c r="D149" s="174" t="s">
        <v>223</v>
      </c>
      <c r="E149" s="186"/>
      <c r="F149" s="187"/>
      <c r="G149" s="211">
        <v>0</v>
      </c>
      <c r="H149" s="228">
        <v>4</v>
      </c>
      <c r="I149" s="228"/>
      <c r="J149" s="228" t="s">
        <v>377</v>
      </c>
      <c r="K149" s="228" t="s">
        <v>1096</v>
      </c>
    </row>
    <row r="150" spans="1:11" s="214" customFormat="1" ht="20">
      <c r="A150" s="165" t="s">
        <v>740</v>
      </c>
      <c r="B150" s="165" t="s">
        <v>755</v>
      </c>
      <c r="C150" s="165" t="s">
        <v>741</v>
      </c>
      <c r="D150" s="174" t="s">
        <v>230</v>
      </c>
      <c r="E150" s="186"/>
      <c r="F150" s="187"/>
      <c r="G150" s="211">
        <v>0</v>
      </c>
      <c r="H150" s="228">
        <v>1</v>
      </c>
      <c r="I150" s="228"/>
      <c r="J150" s="228" t="s">
        <v>377</v>
      </c>
      <c r="K150" s="228" t="s">
        <v>1096</v>
      </c>
    </row>
    <row r="151" spans="1:11" ht="40">
      <c r="A151" s="165" t="s">
        <v>479</v>
      </c>
      <c r="B151" s="165" t="s">
        <v>435</v>
      </c>
      <c r="C151" s="165" t="s">
        <v>676</v>
      </c>
      <c r="D151" s="166" t="s">
        <v>57</v>
      </c>
      <c r="E151" s="186"/>
      <c r="F151" s="199"/>
      <c r="G151" s="228"/>
      <c r="H151" s="228"/>
      <c r="I151" s="228"/>
      <c r="J151" s="228" t="s">
        <v>446</v>
      </c>
      <c r="K151" s="228" t="s">
        <v>1096</v>
      </c>
    </row>
    <row r="152" spans="1:11" s="210" customFormat="1" ht="10">
      <c r="A152" s="188">
        <v>10</v>
      </c>
      <c r="B152" s="188" t="s">
        <v>93</v>
      </c>
      <c r="C152" s="188" t="s">
        <v>93</v>
      </c>
      <c r="D152" s="189" t="s">
        <v>54</v>
      </c>
      <c r="E152" s="190" t="s">
        <v>55</v>
      </c>
      <c r="F152" s="188" t="s">
        <v>56</v>
      </c>
      <c r="G152" s="189">
        <f>SUBTOTAL(9,G155:G159)</f>
        <v>0</v>
      </c>
      <c r="H152" s="189">
        <f>SUBTOTAL(9,H155:H159)</f>
        <v>9</v>
      </c>
      <c r="I152" s="209">
        <f>G152/H152</f>
        <v>0</v>
      </c>
      <c r="J152" s="189" t="s">
        <v>445</v>
      </c>
      <c r="K152" s="189" t="s">
        <v>54</v>
      </c>
    </row>
    <row r="153" spans="1:11" ht="110">
      <c r="A153" s="162" t="s">
        <v>545</v>
      </c>
      <c r="B153" s="162" t="s">
        <v>436</v>
      </c>
      <c r="C153" s="164" t="s">
        <v>781</v>
      </c>
      <c r="D153" s="163" t="s">
        <v>57</v>
      </c>
      <c r="E153" s="186"/>
      <c r="F153" s="187"/>
      <c r="G153" s="228"/>
      <c r="H153" s="228"/>
      <c r="I153" s="228"/>
      <c r="J153" s="228" t="s">
        <v>446</v>
      </c>
      <c r="K153" s="228" t="s">
        <v>1096</v>
      </c>
    </row>
    <row r="154" spans="1:11" ht="40">
      <c r="A154" s="162" t="s">
        <v>480</v>
      </c>
      <c r="B154" s="162" t="s">
        <v>437</v>
      </c>
      <c r="C154" s="162" t="s">
        <v>937</v>
      </c>
      <c r="D154" s="163" t="s">
        <v>57</v>
      </c>
      <c r="E154" s="186"/>
      <c r="F154" s="187"/>
      <c r="G154" s="228"/>
      <c r="H154" s="228"/>
      <c r="I154" s="228"/>
      <c r="J154" s="228" t="s">
        <v>446</v>
      </c>
      <c r="K154" s="228" t="s">
        <v>1096</v>
      </c>
    </row>
    <row r="155" spans="1:11" s="214" customFormat="1" ht="30">
      <c r="A155" s="162" t="s">
        <v>720</v>
      </c>
      <c r="B155" s="162" t="s">
        <v>756</v>
      </c>
      <c r="C155" s="162" t="s">
        <v>749</v>
      </c>
      <c r="D155" s="162" t="s">
        <v>228</v>
      </c>
      <c r="E155" s="186"/>
      <c r="F155" s="187"/>
      <c r="G155" s="211">
        <v>0</v>
      </c>
      <c r="H155" s="228">
        <v>3</v>
      </c>
      <c r="I155" s="228"/>
      <c r="J155" s="228" t="s">
        <v>377</v>
      </c>
      <c r="K155" s="228" t="s">
        <v>1096</v>
      </c>
    </row>
    <row r="156" spans="1:11" ht="40">
      <c r="A156" s="162" t="s">
        <v>481</v>
      </c>
      <c r="B156" s="162" t="s">
        <v>698</v>
      </c>
      <c r="C156" s="162" t="s">
        <v>1078</v>
      </c>
      <c r="D156" s="163" t="s">
        <v>57</v>
      </c>
      <c r="E156" s="186"/>
      <c r="F156" s="187"/>
      <c r="G156" s="228"/>
      <c r="H156" s="228"/>
      <c r="I156" s="228"/>
      <c r="J156" s="228" t="s">
        <v>446</v>
      </c>
      <c r="K156" s="228" t="s">
        <v>1096</v>
      </c>
    </row>
    <row r="157" spans="1:11" s="220" customFormat="1" ht="20">
      <c r="A157" s="162" t="s">
        <v>699</v>
      </c>
      <c r="B157" s="162" t="s">
        <v>719</v>
      </c>
      <c r="C157" s="162" t="s">
        <v>996</v>
      </c>
      <c r="D157" s="162" t="s">
        <v>225</v>
      </c>
      <c r="E157" s="200"/>
      <c r="F157" s="201"/>
      <c r="G157" s="219"/>
      <c r="H157" s="229">
        <v>2</v>
      </c>
      <c r="I157" s="229"/>
      <c r="J157" s="228" t="s">
        <v>377</v>
      </c>
      <c r="K157" s="228" t="s">
        <v>1096</v>
      </c>
    </row>
    <row r="158" spans="1:11" ht="20">
      <c r="A158" s="162" t="s">
        <v>482</v>
      </c>
      <c r="B158" s="162" t="s">
        <v>573</v>
      </c>
      <c r="C158" s="162" t="s">
        <v>611</v>
      </c>
      <c r="D158" s="162" t="s">
        <v>225</v>
      </c>
      <c r="E158" s="186"/>
      <c r="F158" s="187"/>
      <c r="G158" s="211">
        <v>0</v>
      </c>
      <c r="H158" s="228">
        <v>2</v>
      </c>
      <c r="I158" s="228"/>
      <c r="J158" s="228" t="s">
        <v>377</v>
      </c>
      <c r="K158" s="228" t="s">
        <v>1096</v>
      </c>
    </row>
    <row r="159" spans="1:11" ht="20">
      <c r="A159" s="162" t="s">
        <v>546</v>
      </c>
      <c r="B159" s="162" t="s">
        <v>438</v>
      </c>
      <c r="C159" s="162" t="s">
        <v>94</v>
      </c>
      <c r="D159" s="162" t="s">
        <v>225</v>
      </c>
      <c r="E159" s="186"/>
      <c r="F159" s="187"/>
      <c r="G159" s="211">
        <v>0</v>
      </c>
      <c r="H159" s="228">
        <v>2</v>
      </c>
      <c r="I159" s="228"/>
      <c r="J159" s="228" t="s">
        <v>377</v>
      </c>
      <c r="K159" s="228" t="s">
        <v>1096</v>
      </c>
    </row>
    <row r="160" spans="1:11" ht="10">
      <c r="A160" s="188">
        <v>11</v>
      </c>
      <c r="B160" s="188" t="s">
        <v>95</v>
      </c>
      <c r="C160" s="188" t="s">
        <v>95</v>
      </c>
      <c r="D160" s="189" t="s">
        <v>54</v>
      </c>
      <c r="E160" s="190" t="s">
        <v>55</v>
      </c>
      <c r="F160" s="188" t="s">
        <v>56</v>
      </c>
      <c r="G160" s="189">
        <f>SUBTOTAL(9,G162:G165)</f>
        <v>0</v>
      </c>
      <c r="H160" s="189">
        <f>SUBTOTAL(9,H162:H165)</f>
        <v>9</v>
      </c>
      <c r="I160" s="209">
        <f>G160/H160</f>
        <v>0</v>
      </c>
      <c r="J160" s="189" t="s">
        <v>445</v>
      </c>
      <c r="K160" s="189" t="s">
        <v>54</v>
      </c>
    </row>
    <row r="161" spans="1:11" s="210" customFormat="1" ht="30">
      <c r="A161" s="165" t="s">
        <v>547</v>
      </c>
      <c r="B161" s="165" t="s">
        <v>439</v>
      </c>
      <c r="C161" s="165" t="s">
        <v>859</v>
      </c>
      <c r="D161" s="166" t="s">
        <v>57</v>
      </c>
      <c r="E161" s="176"/>
      <c r="F161" s="177"/>
      <c r="G161" s="228"/>
      <c r="H161" s="228"/>
      <c r="I161" s="228"/>
      <c r="J161" s="228" t="s">
        <v>446</v>
      </c>
      <c r="K161" s="228" t="s">
        <v>1096</v>
      </c>
    </row>
    <row r="162" spans="1:11" ht="30">
      <c r="A162" s="165" t="s">
        <v>548</v>
      </c>
      <c r="B162" s="165" t="s">
        <v>440</v>
      </c>
      <c r="C162" s="165" t="s">
        <v>1079</v>
      </c>
      <c r="D162" s="165" t="s">
        <v>376</v>
      </c>
      <c r="E162" s="176"/>
      <c r="F162" s="177"/>
      <c r="G162" s="211">
        <v>0</v>
      </c>
      <c r="H162" s="228">
        <v>2</v>
      </c>
      <c r="I162" s="228"/>
      <c r="J162" s="228" t="s">
        <v>377</v>
      </c>
      <c r="K162" s="228" t="s">
        <v>1096</v>
      </c>
    </row>
    <row r="163" spans="1:11" ht="40">
      <c r="A163" s="165" t="s">
        <v>558</v>
      </c>
      <c r="B163" s="165" t="s">
        <v>1080</v>
      </c>
      <c r="C163" s="165" t="s">
        <v>1081</v>
      </c>
      <c r="D163" s="165" t="s">
        <v>228</v>
      </c>
      <c r="E163" s="176"/>
      <c r="F163" s="177"/>
      <c r="G163" s="211">
        <v>0</v>
      </c>
      <c r="H163" s="228">
        <v>3</v>
      </c>
      <c r="I163" s="228"/>
      <c r="J163" s="228" t="s">
        <v>377</v>
      </c>
      <c r="K163" s="228" t="s">
        <v>1096</v>
      </c>
    </row>
    <row r="164" spans="1:11" s="214" customFormat="1" ht="20">
      <c r="A164" s="165" t="s">
        <v>686</v>
      </c>
      <c r="B164" s="165" t="s">
        <v>757</v>
      </c>
      <c r="C164" s="165" t="s">
        <v>1082</v>
      </c>
      <c r="D164" s="165" t="s">
        <v>751</v>
      </c>
      <c r="E164" s="176"/>
      <c r="F164" s="177"/>
      <c r="G164" s="211">
        <v>0</v>
      </c>
      <c r="H164" s="228">
        <v>2</v>
      </c>
      <c r="I164" s="228"/>
      <c r="J164" s="228" t="s">
        <v>377</v>
      </c>
      <c r="K164" s="228" t="s">
        <v>1096</v>
      </c>
    </row>
    <row r="165" spans="1:11" ht="20">
      <c r="A165" s="165" t="s">
        <v>549</v>
      </c>
      <c r="B165" s="165" t="s">
        <v>441</v>
      </c>
      <c r="C165" s="165" t="s">
        <v>687</v>
      </c>
      <c r="D165" s="165" t="s">
        <v>751</v>
      </c>
      <c r="E165" s="176"/>
      <c r="F165" s="177"/>
      <c r="G165" s="211">
        <v>0</v>
      </c>
      <c r="H165" s="228">
        <v>2</v>
      </c>
      <c r="I165" s="228"/>
      <c r="J165" s="228" t="s">
        <v>377</v>
      </c>
      <c r="K165" s="228" t="s">
        <v>1096</v>
      </c>
    </row>
    <row r="166" spans="1:11" s="210" customFormat="1" ht="10">
      <c r="A166" s="188">
        <v>12</v>
      </c>
      <c r="B166" s="188" t="s">
        <v>96</v>
      </c>
      <c r="C166" s="188" t="s">
        <v>96</v>
      </c>
      <c r="D166" s="189" t="s">
        <v>54</v>
      </c>
      <c r="E166" s="190" t="s">
        <v>55</v>
      </c>
      <c r="F166" s="188" t="s">
        <v>56</v>
      </c>
      <c r="G166" s="189">
        <f>SUBTOTAL(9,G175:G183)</f>
        <v>0</v>
      </c>
      <c r="H166" s="189">
        <f>SUBTOTAL(9,H175:H183)</f>
        <v>30</v>
      </c>
      <c r="I166" s="209">
        <f>G166/H166</f>
        <v>0</v>
      </c>
      <c r="J166" s="189" t="s">
        <v>445</v>
      </c>
      <c r="K166" s="189" t="s">
        <v>54</v>
      </c>
    </row>
    <row r="167" spans="1:11" ht="20">
      <c r="A167" s="162" t="s">
        <v>550</v>
      </c>
      <c r="B167" s="162" t="s">
        <v>782</v>
      </c>
      <c r="C167" s="162" t="s">
        <v>1083</v>
      </c>
      <c r="D167" s="163" t="s">
        <v>57</v>
      </c>
      <c r="E167" s="186"/>
      <c r="F167" s="187"/>
      <c r="G167" s="228"/>
      <c r="H167" s="228"/>
      <c r="I167" s="228"/>
      <c r="J167" s="228" t="s">
        <v>446</v>
      </c>
      <c r="K167" s="228" t="s">
        <v>1096</v>
      </c>
    </row>
    <row r="168" spans="1:11" ht="30">
      <c r="A168" s="162" t="s">
        <v>551</v>
      </c>
      <c r="B168" s="162" t="s">
        <v>574</v>
      </c>
      <c r="C168" s="164" t="s">
        <v>612</v>
      </c>
      <c r="D168" s="163" t="s">
        <v>57</v>
      </c>
      <c r="E168" s="186"/>
      <c r="F168" s="187"/>
      <c r="G168" s="228"/>
      <c r="H168" s="228"/>
      <c r="I168" s="228"/>
      <c r="J168" s="228" t="s">
        <v>446</v>
      </c>
      <c r="K168" s="228" t="s">
        <v>1096</v>
      </c>
    </row>
    <row r="169" spans="1:11" ht="50">
      <c r="A169" s="162" t="s">
        <v>552</v>
      </c>
      <c r="B169" s="162" t="s">
        <v>442</v>
      </c>
      <c r="C169" s="162" t="s">
        <v>1084</v>
      </c>
      <c r="D169" s="163" t="s">
        <v>57</v>
      </c>
      <c r="E169" s="186"/>
      <c r="F169" s="187"/>
      <c r="G169" s="228"/>
      <c r="H169" s="228"/>
      <c r="I169" s="228"/>
      <c r="J169" s="228" t="s">
        <v>446</v>
      </c>
      <c r="K169" s="228" t="s">
        <v>1096</v>
      </c>
    </row>
    <row r="170" spans="1:11" ht="40">
      <c r="A170" s="162" t="s">
        <v>684</v>
      </c>
      <c r="B170" s="162" t="s">
        <v>685</v>
      </c>
      <c r="C170" s="162" t="s">
        <v>726</v>
      </c>
      <c r="D170" s="163" t="s">
        <v>57</v>
      </c>
      <c r="E170" s="186"/>
      <c r="F170" s="187"/>
      <c r="G170" s="228"/>
      <c r="H170" s="228"/>
      <c r="I170" s="228"/>
      <c r="J170" s="228" t="s">
        <v>446</v>
      </c>
      <c r="K170" s="228" t="s">
        <v>1096</v>
      </c>
    </row>
    <row r="171" spans="1:11" ht="40">
      <c r="A171" s="162" t="s">
        <v>553</v>
      </c>
      <c r="B171" s="162" t="s">
        <v>443</v>
      </c>
      <c r="C171" s="162" t="s">
        <v>1085</v>
      </c>
      <c r="D171" s="163" t="s">
        <v>57</v>
      </c>
      <c r="E171" s="186"/>
      <c r="F171" s="187"/>
      <c r="G171" s="228"/>
      <c r="H171" s="228"/>
      <c r="I171" s="228"/>
      <c r="J171" s="228" t="s">
        <v>446</v>
      </c>
      <c r="K171" s="228" t="s">
        <v>1096</v>
      </c>
    </row>
    <row r="172" spans="1:11" ht="30">
      <c r="A172" s="162" t="s">
        <v>554</v>
      </c>
      <c r="B172" s="162" t="s">
        <v>975</v>
      </c>
      <c r="C172" s="162" t="s">
        <v>735</v>
      </c>
      <c r="D172" s="163" t="s">
        <v>57</v>
      </c>
      <c r="E172" s="186"/>
      <c r="F172" s="187"/>
      <c r="G172" s="228"/>
      <c r="H172" s="228"/>
      <c r="I172" s="228"/>
      <c r="J172" s="228" t="s">
        <v>446</v>
      </c>
      <c r="K172" s="228" t="s">
        <v>1096</v>
      </c>
    </row>
    <row r="173" spans="1:11" ht="30">
      <c r="A173" s="162" t="s">
        <v>555</v>
      </c>
      <c r="B173" s="162" t="s">
        <v>444</v>
      </c>
      <c r="C173" s="162" t="s">
        <v>678</v>
      </c>
      <c r="D173" s="163" t="s">
        <v>57</v>
      </c>
      <c r="E173" s="186"/>
      <c r="F173" s="187"/>
      <c r="G173" s="228"/>
      <c r="H173" s="228"/>
      <c r="I173" s="228"/>
      <c r="J173" s="228" t="s">
        <v>446</v>
      </c>
      <c r="K173" s="228" t="s">
        <v>1096</v>
      </c>
    </row>
    <row r="174" spans="1:11" ht="30">
      <c r="A174" s="162" t="s">
        <v>483</v>
      </c>
      <c r="B174" s="162" t="s">
        <v>1021</v>
      </c>
      <c r="C174" s="162" t="s">
        <v>679</v>
      </c>
      <c r="D174" s="163" t="s">
        <v>57</v>
      </c>
      <c r="E174" s="186"/>
      <c r="F174" s="187"/>
      <c r="G174" s="228"/>
      <c r="H174" s="228"/>
      <c r="I174" s="228"/>
      <c r="J174" s="228" t="s">
        <v>446</v>
      </c>
      <c r="K174" s="228" t="s">
        <v>1096</v>
      </c>
    </row>
    <row r="175" spans="1:11" ht="30">
      <c r="A175" s="162" t="s">
        <v>484</v>
      </c>
      <c r="B175" s="162" t="s">
        <v>939</v>
      </c>
      <c r="C175" s="162" t="s">
        <v>696</v>
      </c>
      <c r="D175" s="162" t="s">
        <v>230</v>
      </c>
      <c r="E175" s="186"/>
      <c r="F175" s="187"/>
      <c r="G175" s="211">
        <v>0</v>
      </c>
      <c r="H175" s="228">
        <v>1</v>
      </c>
      <c r="I175" s="228"/>
      <c r="J175" s="228" t="s">
        <v>377</v>
      </c>
      <c r="K175" s="228" t="s">
        <v>1096</v>
      </c>
    </row>
    <row r="176" spans="1:11" ht="20">
      <c r="A176" s="162" t="s">
        <v>485</v>
      </c>
      <c r="B176" s="162" t="s">
        <v>739</v>
      </c>
      <c r="C176" s="162" t="s">
        <v>1086</v>
      </c>
      <c r="D176" s="162" t="s">
        <v>228</v>
      </c>
      <c r="E176" s="186"/>
      <c r="F176" s="187"/>
      <c r="G176" s="211">
        <v>0</v>
      </c>
      <c r="H176" s="228">
        <v>3</v>
      </c>
      <c r="I176" s="228"/>
      <c r="J176" s="228" t="s">
        <v>377</v>
      </c>
      <c r="K176" s="228" t="s">
        <v>1096</v>
      </c>
    </row>
    <row r="177" spans="1:11" ht="20">
      <c r="A177" s="162" t="s">
        <v>680</v>
      </c>
      <c r="B177" s="162" t="s">
        <v>681</v>
      </c>
      <c r="C177" s="162" t="s">
        <v>682</v>
      </c>
      <c r="D177" s="162" t="s">
        <v>227</v>
      </c>
      <c r="E177" s="186"/>
      <c r="F177" s="187"/>
      <c r="G177" s="211">
        <v>0</v>
      </c>
      <c r="H177" s="228">
        <v>5</v>
      </c>
      <c r="I177" s="228"/>
      <c r="J177" s="228" t="s">
        <v>377</v>
      </c>
      <c r="K177" s="228" t="s">
        <v>1096</v>
      </c>
    </row>
    <row r="178" spans="1:11" ht="20">
      <c r="A178" s="162" t="s">
        <v>736</v>
      </c>
      <c r="B178" s="162" t="s">
        <v>737</v>
      </c>
      <c r="C178" s="162" t="s">
        <v>738</v>
      </c>
      <c r="D178" s="162" t="s">
        <v>228</v>
      </c>
      <c r="E178" s="186"/>
      <c r="F178" s="187"/>
      <c r="G178" s="211">
        <v>0</v>
      </c>
      <c r="H178" s="228">
        <v>3</v>
      </c>
      <c r="I178" s="228"/>
      <c r="J178" s="228" t="s">
        <v>377</v>
      </c>
      <c r="K178" s="228" t="s">
        <v>1096</v>
      </c>
    </row>
    <row r="179" spans="1:11" ht="20">
      <c r="A179" s="162" t="s">
        <v>938</v>
      </c>
      <c r="B179" s="162" t="s">
        <v>976</v>
      </c>
      <c r="C179" s="162" t="s">
        <v>977</v>
      </c>
      <c r="D179" s="162" t="s">
        <v>228</v>
      </c>
      <c r="E179" s="186"/>
      <c r="F179" s="187"/>
      <c r="G179" s="211">
        <v>0</v>
      </c>
      <c r="H179" s="228">
        <v>3</v>
      </c>
      <c r="I179" s="228"/>
      <c r="J179" s="228" t="s">
        <v>377</v>
      </c>
      <c r="K179" s="228" t="s">
        <v>1096</v>
      </c>
    </row>
    <row r="180" spans="1:11" ht="30">
      <c r="A180" s="162" t="s">
        <v>683</v>
      </c>
      <c r="B180" s="162" t="s">
        <v>978</v>
      </c>
      <c r="C180" s="162" t="s">
        <v>783</v>
      </c>
      <c r="D180" s="162" t="s">
        <v>228</v>
      </c>
      <c r="E180" s="186"/>
      <c r="F180" s="187"/>
      <c r="G180" s="211">
        <v>0</v>
      </c>
      <c r="H180" s="228">
        <v>3</v>
      </c>
      <c r="I180" s="228"/>
      <c r="J180" s="228" t="s">
        <v>377</v>
      </c>
      <c r="K180" s="228" t="s">
        <v>1096</v>
      </c>
    </row>
    <row r="181" spans="1:11" s="217" customFormat="1" ht="20">
      <c r="A181" s="162" t="s">
        <v>784</v>
      </c>
      <c r="B181" s="162" t="s">
        <v>786</v>
      </c>
      <c r="C181" s="162" t="s">
        <v>940</v>
      </c>
      <c r="D181" s="162" t="s">
        <v>227</v>
      </c>
      <c r="E181" s="186"/>
      <c r="F181" s="187"/>
      <c r="G181" s="211">
        <v>0</v>
      </c>
      <c r="H181" s="228">
        <v>5</v>
      </c>
      <c r="I181" s="228"/>
      <c r="J181" s="228" t="s">
        <v>377</v>
      </c>
      <c r="K181" s="228" t="s">
        <v>1096</v>
      </c>
    </row>
    <row r="182" spans="1:11" s="217" customFormat="1" ht="20">
      <c r="A182" s="162" t="s">
        <v>785</v>
      </c>
      <c r="B182" s="162" t="s">
        <v>921</v>
      </c>
      <c r="C182" s="162" t="s">
        <v>941</v>
      </c>
      <c r="D182" s="162" t="s">
        <v>223</v>
      </c>
      <c r="E182" s="186"/>
      <c r="F182" s="187"/>
      <c r="G182" s="211">
        <v>0</v>
      </c>
      <c r="H182" s="228">
        <v>4</v>
      </c>
      <c r="I182" s="228"/>
      <c r="J182" s="228" t="s">
        <v>377</v>
      </c>
      <c r="K182" s="228" t="s">
        <v>1096</v>
      </c>
    </row>
    <row r="183" spans="1:11" s="217" customFormat="1" ht="20">
      <c r="A183" s="162" t="s">
        <v>860</v>
      </c>
      <c r="B183" s="162" t="s">
        <v>861</v>
      </c>
      <c r="C183" s="162" t="s">
        <v>942</v>
      </c>
      <c r="D183" s="162" t="s">
        <v>228</v>
      </c>
      <c r="E183" s="186"/>
      <c r="F183" s="187"/>
      <c r="G183" s="211">
        <v>0</v>
      </c>
      <c r="H183" s="228">
        <v>3</v>
      </c>
      <c r="I183" s="228"/>
      <c r="J183" s="228" t="s">
        <v>377</v>
      </c>
      <c r="K183" s="228" t="s">
        <v>1096</v>
      </c>
    </row>
    <row r="184" spans="1:11" ht="10">
      <c r="A184" s="191">
        <v>13</v>
      </c>
      <c r="B184" s="188" t="s">
        <v>613</v>
      </c>
      <c r="C184" s="188" t="s">
        <v>613</v>
      </c>
      <c r="D184" s="188" t="s">
        <v>54</v>
      </c>
      <c r="E184" s="190" t="s">
        <v>55</v>
      </c>
      <c r="F184" s="188" t="s">
        <v>56</v>
      </c>
      <c r="G184" s="189">
        <f>SUBTOTAL(9,G186:G192)</f>
        <v>0</v>
      </c>
      <c r="H184" s="189">
        <f>SUBTOTAL(9,H186:H192)</f>
        <v>8</v>
      </c>
      <c r="I184" s="209">
        <f>G184/H184</f>
        <v>0</v>
      </c>
      <c r="J184" s="189" t="s">
        <v>445</v>
      </c>
      <c r="K184" s="189" t="s">
        <v>54</v>
      </c>
    </row>
    <row r="185" spans="1:11" ht="40">
      <c r="A185" s="174" t="s">
        <v>614</v>
      </c>
      <c r="B185" s="174" t="s">
        <v>615</v>
      </c>
      <c r="C185" s="173" t="s">
        <v>1087</v>
      </c>
      <c r="D185" s="175" t="s">
        <v>57</v>
      </c>
      <c r="E185" s="213"/>
      <c r="F185" s="213"/>
      <c r="G185" s="228"/>
      <c r="H185" s="228"/>
      <c r="I185" s="228"/>
      <c r="J185" s="228" t="s">
        <v>446</v>
      </c>
      <c r="K185" s="228" t="s">
        <v>1096</v>
      </c>
    </row>
    <row r="186" spans="1:11" ht="30">
      <c r="A186" s="174" t="s">
        <v>616</v>
      </c>
      <c r="B186" s="174" t="s">
        <v>617</v>
      </c>
      <c r="C186" s="174" t="s">
        <v>618</v>
      </c>
      <c r="D186" s="174" t="s">
        <v>230</v>
      </c>
      <c r="E186" s="213"/>
      <c r="F186" s="213"/>
      <c r="G186" s="213">
        <v>0</v>
      </c>
      <c r="H186" s="228">
        <v>1</v>
      </c>
      <c r="I186" s="228"/>
      <c r="J186" s="228" t="s">
        <v>377</v>
      </c>
      <c r="K186" s="228" t="s">
        <v>1096</v>
      </c>
    </row>
    <row r="187" spans="1:11" ht="13.25" customHeight="1">
      <c r="A187" s="174" t="s">
        <v>619</v>
      </c>
      <c r="B187" s="174" t="s">
        <v>620</v>
      </c>
      <c r="C187" s="174" t="s">
        <v>904</v>
      </c>
      <c r="D187" s="174" t="s">
        <v>57</v>
      </c>
      <c r="E187" s="213"/>
      <c r="F187" s="213"/>
      <c r="G187" s="228"/>
      <c r="H187" s="228"/>
      <c r="I187" s="228"/>
      <c r="J187" s="228" t="s">
        <v>446</v>
      </c>
      <c r="K187" s="228" t="s">
        <v>1096</v>
      </c>
    </row>
    <row r="188" spans="1:11" ht="20">
      <c r="A188" s="174" t="s">
        <v>621</v>
      </c>
      <c r="B188" s="174" t="s">
        <v>622</v>
      </c>
      <c r="C188" s="174" t="s">
        <v>623</v>
      </c>
      <c r="D188" s="174" t="s">
        <v>230</v>
      </c>
      <c r="E188" s="213"/>
      <c r="F188" s="213"/>
      <c r="G188" s="213">
        <v>0</v>
      </c>
      <c r="H188" s="228">
        <v>1</v>
      </c>
      <c r="I188" s="228"/>
      <c r="J188" s="228" t="s">
        <v>377</v>
      </c>
      <c r="K188" s="228" t="s">
        <v>1096</v>
      </c>
    </row>
    <row r="189" spans="1:11" ht="40">
      <c r="A189" s="174" t="s">
        <v>624</v>
      </c>
      <c r="B189" s="174" t="s">
        <v>625</v>
      </c>
      <c r="C189" s="174" t="s">
        <v>626</v>
      </c>
      <c r="D189" s="174" t="s">
        <v>230</v>
      </c>
      <c r="E189" s="213"/>
      <c r="F189" s="213"/>
      <c r="G189" s="213">
        <v>0</v>
      </c>
      <c r="H189" s="228">
        <v>1</v>
      </c>
      <c r="I189" s="228"/>
      <c r="J189" s="228" t="s">
        <v>377</v>
      </c>
      <c r="K189" s="228" t="s">
        <v>1096</v>
      </c>
    </row>
    <row r="190" spans="1:11" ht="30">
      <c r="A190" s="174" t="s">
        <v>627</v>
      </c>
      <c r="B190" s="174" t="s">
        <v>628</v>
      </c>
      <c r="C190" s="174" t="s">
        <v>1088</v>
      </c>
      <c r="D190" s="174" t="s">
        <v>230</v>
      </c>
      <c r="E190" s="213"/>
      <c r="F190" s="213"/>
      <c r="G190" s="213">
        <v>0</v>
      </c>
      <c r="H190" s="228">
        <v>1</v>
      </c>
      <c r="I190" s="228"/>
      <c r="J190" s="228" t="s">
        <v>377</v>
      </c>
      <c r="K190" s="228" t="s">
        <v>1096</v>
      </c>
    </row>
    <row r="191" spans="1:11" ht="30">
      <c r="A191" s="174" t="s">
        <v>630</v>
      </c>
      <c r="B191" s="174" t="s">
        <v>631</v>
      </c>
      <c r="C191" s="174" t="s">
        <v>632</v>
      </c>
      <c r="D191" s="174" t="s">
        <v>230</v>
      </c>
      <c r="E191" s="213"/>
      <c r="F191" s="213"/>
      <c r="G191" s="213">
        <v>0</v>
      </c>
      <c r="H191" s="228">
        <v>1</v>
      </c>
      <c r="I191" s="228"/>
      <c r="J191" s="228" t="s">
        <v>377</v>
      </c>
      <c r="K191" s="228" t="s">
        <v>1096</v>
      </c>
    </row>
    <row r="192" spans="1:11" s="222" customFormat="1" ht="30">
      <c r="A192" s="202" t="s">
        <v>734</v>
      </c>
      <c r="B192" s="203" t="s">
        <v>674</v>
      </c>
      <c r="C192" s="174" t="s">
        <v>675</v>
      </c>
      <c r="D192" s="174" t="s">
        <v>228</v>
      </c>
      <c r="E192" s="213"/>
      <c r="F192" s="213"/>
      <c r="G192" s="221">
        <v>0</v>
      </c>
      <c r="H192" s="230">
        <v>3</v>
      </c>
      <c r="I192" s="230"/>
      <c r="J192" s="230" t="s">
        <v>377</v>
      </c>
      <c r="K192" s="228" t="s">
        <v>1096</v>
      </c>
    </row>
    <row r="193" spans="1:11" ht="10">
      <c r="A193" s="191">
        <v>14</v>
      </c>
      <c r="B193" s="188" t="s">
        <v>788</v>
      </c>
      <c r="C193" s="188" t="s">
        <v>788</v>
      </c>
      <c r="D193" s="188" t="s">
        <v>54</v>
      </c>
      <c r="E193" s="190" t="s">
        <v>55</v>
      </c>
      <c r="F193" s="188" t="s">
        <v>56</v>
      </c>
      <c r="G193" s="189">
        <f>SUBTOTAL(9,G198:G202)</f>
        <v>0</v>
      </c>
      <c r="H193" s="189">
        <f>SUBTOTAL(9,H198:H202)</f>
        <v>18</v>
      </c>
      <c r="I193" s="209">
        <f>G193/H193</f>
        <v>0</v>
      </c>
      <c r="J193" s="189" t="s">
        <v>445</v>
      </c>
      <c r="K193" s="189" t="s">
        <v>54</v>
      </c>
    </row>
    <row r="194" spans="1:11" s="217" customFormat="1" ht="30">
      <c r="A194" s="174" t="s">
        <v>789</v>
      </c>
      <c r="B194" s="174" t="s">
        <v>800</v>
      </c>
      <c r="C194" s="173" t="s">
        <v>943</v>
      </c>
      <c r="D194" s="175" t="s">
        <v>57</v>
      </c>
      <c r="E194" s="213"/>
      <c r="F194" s="213"/>
      <c r="G194" s="228"/>
      <c r="H194" s="228"/>
      <c r="I194" s="228"/>
      <c r="J194" s="228" t="s">
        <v>446</v>
      </c>
      <c r="K194" s="228" t="s">
        <v>903</v>
      </c>
    </row>
    <row r="195" spans="1:11" s="217" customFormat="1" ht="20">
      <c r="A195" s="174" t="s">
        <v>790</v>
      </c>
      <c r="B195" s="174" t="s">
        <v>799</v>
      </c>
      <c r="C195" s="173" t="s">
        <v>944</v>
      </c>
      <c r="D195" s="175" t="s">
        <v>57</v>
      </c>
      <c r="E195" s="213"/>
      <c r="F195" s="213"/>
      <c r="G195" s="228"/>
      <c r="H195" s="228"/>
      <c r="I195" s="228"/>
      <c r="J195" s="228" t="s">
        <v>446</v>
      </c>
      <c r="K195" s="228" t="s">
        <v>903</v>
      </c>
    </row>
    <row r="196" spans="1:11" s="217" customFormat="1" ht="30">
      <c r="A196" s="174" t="s">
        <v>791</v>
      </c>
      <c r="B196" s="174" t="s">
        <v>895</v>
      </c>
      <c r="C196" s="174" t="s">
        <v>1016</v>
      </c>
      <c r="D196" s="175" t="s">
        <v>57</v>
      </c>
      <c r="E196" s="213"/>
      <c r="F196" s="213"/>
      <c r="G196" s="228"/>
      <c r="H196" s="228"/>
      <c r="I196" s="228"/>
      <c r="J196" s="228" t="s">
        <v>446</v>
      </c>
      <c r="K196" s="228" t="s">
        <v>903</v>
      </c>
    </row>
    <row r="197" spans="1:11" s="217" customFormat="1" ht="20">
      <c r="A197" s="174" t="s">
        <v>792</v>
      </c>
      <c r="B197" s="174" t="s">
        <v>894</v>
      </c>
      <c r="C197" s="174" t="s">
        <v>863</v>
      </c>
      <c r="D197" s="175" t="s">
        <v>57</v>
      </c>
      <c r="E197" s="213"/>
      <c r="F197" s="213"/>
      <c r="G197" s="228"/>
      <c r="H197" s="228"/>
      <c r="I197" s="228"/>
      <c r="J197" s="228" t="s">
        <v>446</v>
      </c>
      <c r="K197" s="228" t="s">
        <v>903</v>
      </c>
    </row>
    <row r="198" spans="1:11" s="217" customFormat="1" ht="20">
      <c r="A198" s="174" t="s">
        <v>896</v>
      </c>
      <c r="B198" s="174" t="s">
        <v>899</v>
      </c>
      <c r="C198" s="174" t="s">
        <v>900</v>
      </c>
      <c r="D198" s="174" t="s">
        <v>227</v>
      </c>
      <c r="E198" s="213"/>
      <c r="F198" s="213"/>
      <c r="G198" s="213">
        <v>0</v>
      </c>
      <c r="H198" s="228">
        <v>5</v>
      </c>
      <c r="I198" s="228"/>
      <c r="J198" s="228" t="s">
        <v>377</v>
      </c>
      <c r="K198" s="228" t="s">
        <v>903</v>
      </c>
    </row>
    <row r="199" spans="1:11" s="217" customFormat="1" ht="20">
      <c r="A199" s="174" t="s">
        <v>898</v>
      </c>
      <c r="B199" s="174" t="s">
        <v>897</v>
      </c>
      <c r="C199" s="174" t="s">
        <v>1027</v>
      </c>
      <c r="D199" s="174" t="s">
        <v>227</v>
      </c>
      <c r="E199" s="213"/>
      <c r="F199" s="213"/>
      <c r="G199" s="213">
        <v>0</v>
      </c>
      <c r="H199" s="228">
        <v>5</v>
      </c>
      <c r="I199" s="228"/>
      <c r="J199" s="228" t="s">
        <v>377</v>
      </c>
      <c r="K199" s="228" t="s">
        <v>903</v>
      </c>
    </row>
    <row r="200" spans="1:11" s="217" customFormat="1" ht="20">
      <c r="A200" s="164" t="s">
        <v>862</v>
      </c>
      <c r="B200" s="164" t="s">
        <v>1028</v>
      </c>
      <c r="C200" s="164" t="s">
        <v>979</v>
      </c>
      <c r="D200" s="174" t="s">
        <v>227</v>
      </c>
      <c r="E200" s="213"/>
      <c r="F200" s="213"/>
      <c r="G200" s="213">
        <v>0</v>
      </c>
      <c r="H200" s="228">
        <v>5</v>
      </c>
      <c r="I200" s="228"/>
      <c r="J200" s="228" t="s">
        <v>377</v>
      </c>
      <c r="K200" s="228" t="s">
        <v>903</v>
      </c>
    </row>
    <row r="201" spans="1:11" s="217" customFormat="1" ht="45" customHeight="1">
      <c r="A201" s="174" t="s">
        <v>857</v>
      </c>
      <c r="B201" s="174" t="s">
        <v>798</v>
      </c>
      <c r="C201" s="174" t="s">
        <v>1017</v>
      </c>
      <c r="D201" s="175" t="s">
        <v>57</v>
      </c>
      <c r="E201" s="213"/>
      <c r="F201" s="213"/>
      <c r="G201" s="228"/>
      <c r="H201" s="228"/>
      <c r="I201" s="228"/>
      <c r="J201" s="228" t="s">
        <v>446</v>
      </c>
      <c r="K201" s="228" t="s">
        <v>903</v>
      </c>
    </row>
    <row r="202" spans="1:11" s="215" customFormat="1" ht="30">
      <c r="A202" s="174" t="s">
        <v>858</v>
      </c>
      <c r="B202" s="174" t="s">
        <v>801</v>
      </c>
      <c r="C202" s="174" t="s">
        <v>1015</v>
      </c>
      <c r="D202" s="174" t="s">
        <v>228</v>
      </c>
      <c r="E202" s="213"/>
      <c r="F202" s="213"/>
      <c r="G202" s="213">
        <v>0</v>
      </c>
      <c r="H202" s="228">
        <v>3</v>
      </c>
      <c r="I202" s="228"/>
      <c r="J202" s="228" t="s">
        <v>377</v>
      </c>
      <c r="K202" s="228" t="s">
        <v>903</v>
      </c>
    </row>
    <row r="203" spans="1:11" ht="10">
      <c r="A203" s="191">
        <v>15</v>
      </c>
      <c r="B203" s="188" t="s">
        <v>905</v>
      </c>
      <c r="C203" s="188" t="s">
        <v>905</v>
      </c>
      <c r="D203" s="188" t="s">
        <v>54</v>
      </c>
      <c r="E203" s="190" t="s">
        <v>55</v>
      </c>
      <c r="F203" s="188" t="s">
        <v>56</v>
      </c>
      <c r="G203" s="189">
        <f>SUBTOTAL(9,G204:G228)</f>
        <v>0</v>
      </c>
      <c r="H203" s="189">
        <f>SUBTOTAL(9,H204:H228)</f>
        <v>78</v>
      </c>
      <c r="I203" s="209">
        <f>G203/H203</f>
        <v>0</v>
      </c>
      <c r="J203" s="189" t="s">
        <v>445</v>
      </c>
      <c r="K203" s="189" t="s">
        <v>54</v>
      </c>
    </row>
    <row r="204" spans="1:11" s="223" customFormat="1" ht="50">
      <c r="A204" s="204" t="s">
        <v>793</v>
      </c>
      <c r="B204" s="174" t="s">
        <v>906</v>
      </c>
      <c r="C204" s="173" t="s">
        <v>878</v>
      </c>
      <c r="D204" s="174" t="s">
        <v>227</v>
      </c>
      <c r="E204" s="213"/>
      <c r="F204" s="213"/>
      <c r="G204" s="213">
        <v>0</v>
      </c>
      <c r="H204" s="228">
        <v>5</v>
      </c>
      <c r="I204" s="228"/>
      <c r="J204" s="228" t="s">
        <v>377</v>
      </c>
      <c r="K204" s="228" t="s">
        <v>1029</v>
      </c>
    </row>
    <row r="205" spans="1:11" s="217" customFormat="1" ht="20">
      <c r="A205" s="174" t="s">
        <v>851</v>
      </c>
      <c r="B205" s="174" t="s">
        <v>852</v>
      </c>
      <c r="C205" s="173" t="s">
        <v>853</v>
      </c>
      <c r="D205" s="175" t="s">
        <v>57</v>
      </c>
      <c r="E205" s="213"/>
      <c r="F205" s="213"/>
      <c r="G205" s="228"/>
      <c r="H205" s="228"/>
      <c r="I205" s="228"/>
      <c r="J205" s="228" t="s">
        <v>446</v>
      </c>
      <c r="K205" s="228" t="s">
        <v>1029</v>
      </c>
    </row>
    <row r="206" spans="1:11" s="217" customFormat="1" ht="20">
      <c r="A206" s="174" t="s">
        <v>879</v>
      </c>
      <c r="B206" s="174" t="s">
        <v>880</v>
      </c>
      <c r="C206" s="173" t="s">
        <v>881</v>
      </c>
      <c r="D206" s="174" t="s">
        <v>228</v>
      </c>
      <c r="E206" s="213"/>
      <c r="F206" s="213"/>
      <c r="G206" s="213">
        <v>0</v>
      </c>
      <c r="H206" s="228">
        <v>3</v>
      </c>
      <c r="I206" s="228"/>
      <c r="J206" s="228" t="s">
        <v>377</v>
      </c>
      <c r="K206" s="228" t="s">
        <v>1029</v>
      </c>
    </row>
    <row r="207" spans="1:11" s="223" customFormat="1" ht="27.65" customHeight="1">
      <c r="A207" s="174" t="s">
        <v>794</v>
      </c>
      <c r="B207" s="174" t="s">
        <v>883</v>
      </c>
      <c r="C207" s="173" t="s">
        <v>946</v>
      </c>
      <c r="D207" s="174" t="s">
        <v>228</v>
      </c>
      <c r="E207" s="213"/>
      <c r="F207" s="213"/>
      <c r="G207" s="213">
        <v>0</v>
      </c>
      <c r="H207" s="228">
        <v>3</v>
      </c>
      <c r="I207" s="228"/>
      <c r="J207" s="228" t="s">
        <v>377</v>
      </c>
      <c r="K207" s="228" t="s">
        <v>1029</v>
      </c>
    </row>
    <row r="208" spans="1:11" s="217" customFormat="1" ht="20">
      <c r="A208" s="164" t="s">
        <v>843</v>
      </c>
      <c r="B208" s="164" t="s">
        <v>847</v>
      </c>
      <c r="C208" s="164" t="s">
        <v>854</v>
      </c>
      <c r="D208" s="164" t="s">
        <v>57</v>
      </c>
      <c r="E208" s="213"/>
      <c r="F208" s="213"/>
      <c r="G208" s="228"/>
      <c r="H208" s="228"/>
      <c r="I208" s="228"/>
      <c r="J208" s="228" t="s">
        <v>446</v>
      </c>
      <c r="K208" s="228" t="s">
        <v>1029</v>
      </c>
    </row>
    <row r="209" spans="1:11" s="217" customFormat="1" ht="20">
      <c r="A209" s="164" t="s">
        <v>844</v>
      </c>
      <c r="B209" s="164" t="s">
        <v>980</v>
      </c>
      <c r="C209" s="164" t="s">
        <v>981</v>
      </c>
      <c r="D209" s="174" t="s">
        <v>227</v>
      </c>
      <c r="E209" s="213"/>
      <c r="F209" s="213"/>
      <c r="G209" s="213">
        <v>0</v>
      </c>
      <c r="H209" s="228">
        <v>5</v>
      </c>
      <c r="I209" s="228"/>
      <c r="J209" s="228" t="s">
        <v>377</v>
      </c>
      <c r="K209" s="228" t="s">
        <v>1029</v>
      </c>
    </row>
    <row r="210" spans="1:11" s="217" customFormat="1" ht="20">
      <c r="A210" s="164" t="s">
        <v>845</v>
      </c>
      <c r="B210" s="164" t="s">
        <v>848</v>
      </c>
      <c r="C210" s="164" t="s">
        <v>982</v>
      </c>
      <c r="D210" s="174" t="s">
        <v>228</v>
      </c>
      <c r="E210" s="213"/>
      <c r="F210" s="213"/>
      <c r="G210" s="213">
        <v>0</v>
      </c>
      <c r="H210" s="228">
        <v>3</v>
      </c>
      <c r="I210" s="228"/>
      <c r="J210" s="228" t="s">
        <v>377</v>
      </c>
      <c r="K210" s="228" t="s">
        <v>1029</v>
      </c>
    </row>
    <row r="211" spans="1:11" s="217" customFormat="1" ht="40">
      <c r="A211" s="164" t="s">
        <v>846</v>
      </c>
      <c r="B211" s="164" t="s">
        <v>849</v>
      </c>
      <c r="C211" s="164" t="s">
        <v>947</v>
      </c>
      <c r="D211" s="174" t="s">
        <v>227</v>
      </c>
      <c r="E211" s="213"/>
      <c r="F211" s="213"/>
      <c r="G211" s="213">
        <v>0</v>
      </c>
      <c r="H211" s="228">
        <v>5</v>
      </c>
      <c r="I211" s="228"/>
      <c r="J211" s="228" t="s">
        <v>377</v>
      </c>
      <c r="K211" s="228" t="s">
        <v>1029</v>
      </c>
    </row>
    <row r="212" spans="1:11" s="217" customFormat="1" ht="20">
      <c r="A212" s="164" t="s">
        <v>850</v>
      </c>
      <c r="B212" s="164" t="s">
        <v>876</v>
      </c>
      <c r="C212" s="164" t="s">
        <v>877</v>
      </c>
      <c r="D212" s="174" t="s">
        <v>227</v>
      </c>
      <c r="E212" s="213"/>
      <c r="F212" s="213"/>
      <c r="G212" s="213">
        <v>0</v>
      </c>
      <c r="H212" s="228">
        <v>5</v>
      </c>
      <c r="I212" s="228"/>
      <c r="J212" s="228" t="s">
        <v>377</v>
      </c>
      <c r="K212" s="228" t="s">
        <v>1029</v>
      </c>
    </row>
    <row r="213" spans="1:11" s="217" customFormat="1" ht="30">
      <c r="A213" s="164" t="s">
        <v>875</v>
      </c>
      <c r="B213" s="164" t="s">
        <v>697</v>
      </c>
      <c r="C213" s="164" t="s">
        <v>866</v>
      </c>
      <c r="D213" s="174" t="s">
        <v>227</v>
      </c>
      <c r="E213" s="213"/>
      <c r="F213" s="213"/>
      <c r="G213" s="213">
        <v>0</v>
      </c>
      <c r="H213" s="228">
        <v>5</v>
      </c>
      <c r="I213" s="228"/>
      <c r="J213" s="228" t="s">
        <v>377</v>
      </c>
      <c r="K213" s="228" t="s">
        <v>1029</v>
      </c>
    </row>
    <row r="214" spans="1:11" s="217" customFormat="1" ht="20">
      <c r="A214" s="174" t="s">
        <v>841</v>
      </c>
      <c r="B214" s="174" t="s">
        <v>983</v>
      </c>
      <c r="C214" s="174" t="s">
        <v>908</v>
      </c>
      <c r="D214" s="174" t="s">
        <v>227</v>
      </c>
      <c r="E214" s="213"/>
      <c r="F214" s="213"/>
      <c r="G214" s="213">
        <v>0</v>
      </c>
      <c r="H214" s="228">
        <v>5</v>
      </c>
      <c r="I214" s="228"/>
      <c r="J214" s="228" t="s">
        <v>377</v>
      </c>
      <c r="K214" s="228" t="s">
        <v>1029</v>
      </c>
    </row>
    <row r="215" spans="1:11" s="217" customFormat="1" ht="20">
      <c r="A215" s="174" t="s">
        <v>842</v>
      </c>
      <c r="B215" s="174" t="s">
        <v>907</v>
      </c>
      <c r="C215" s="174" t="s">
        <v>984</v>
      </c>
      <c r="D215" s="174" t="s">
        <v>227</v>
      </c>
      <c r="E215" s="213"/>
      <c r="F215" s="213"/>
      <c r="G215" s="213">
        <v>0</v>
      </c>
      <c r="H215" s="228">
        <v>5</v>
      </c>
      <c r="I215" s="228"/>
      <c r="J215" s="228" t="s">
        <v>377</v>
      </c>
      <c r="K215" s="228" t="s">
        <v>1029</v>
      </c>
    </row>
    <row r="216" spans="1:11" s="217" customFormat="1" ht="30">
      <c r="A216" s="174" t="s">
        <v>864</v>
      </c>
      <c r="B216" s="174" t="s">
        <v>867</v>
      </c>
      <c r="C216" s="174" t="s">
        <v>871</v>
      </c>
      <c r="D216" s="174" t="s">
        <v>227</v>
      </c>
      <c r="E216" s="213"/>
      <c r="F216" s="213"/>
      <c r="G216" s="213">
        <v>0</v>
      </c>
      <c r="H216" s="228">
        <v>5</v>
      </c>
      <c r="I216" s="228"/>
      <c r="J216" s="228" t="s">
        <v>377</v>
      </c>
      <c r="K216" s="228" t="s">
        <v>1029</v>
      </c>
    </row>
    <row r="217" spans="1:11" s="217" customFormat="1" ht="26.75" customHeight="1">
      <c r="A217" s="174" t="s">
        <v>870</v>
      </c>
      <c r="B217" s="174" t="s">
        <v>868</v>
      </c>
      <c r="C217" s="174" t="s">
        <v>1030</v>
      </c>
      <c r="D217" s="174" t="s">
        <v>57</v>
      </c>
      <c r="E217" s="213"/>
      <c r="F217" s="213"/>
      <c r="G217" s="228"/>
      <c r="H217" s="228"/>
      <c r="I217" s="228"/>
      <c r="J217" s="228" t="s">
        <v>446</v>
      </c>
      <c r="K217" s="228" t="s">
        <v>1029</v>
      </c>
    </row>
    <row r="218" spans="1:11" s="217" customFormat="1" ht="27" customHeight="1">
      <c r="A218" s="174" t="s">
        <v>882</v>
      </c>
      <c r="B218" s="174" t="s">
        <v>869</v>
      </c>
      <c r="C218" s="174" t="s">
        <v>948</v>
      </c>
      <c r="D218" s="174" t="s">
        <v>228</v>
      </c>
      <c r="E218" s="213"/>
      <c r="F218" s="213"/>
      <c r="G218" s="213">
        <v>0</v>
      </c>
      <c r="H218" s="228">
        <v>3</v>
      </c>
      <c r="I218" s="228"/>
      <c r="J218" s="228" t="s">
        <v>377</v>
      </c>
      <c r="K218" s="228" t="s">
        <v>1029</v>
      </c>
    </row>
    <row r="219" spans="1:11" s="217" customFormat="1" ht="36" customHeight="1">
      <c r="A219" s="174" t="s">
        <v>855</v>
      </c>
      <c r="B219" s="174" t="s">
        <v>998</v>
      </c>
      <c r="C219" s="174" t="s">
        <v>1031</v>
      </c>
      <c r="D219" s="174" t="s">
        <v>57</v>
      </c>
      <c r="E219" s="213"/>
      <c r="F219" s="213"/>
      <c r="G219" s="228"/>
      <c r="H219" s="228"/>
      <c r="I219" s="228"/>
      <c r="J219" s="228" t="s">
        <v>446</v>
      </c>
      <c r="K219" s="228" t="s">
        <v>1029</v>
      </c>
    </row>
    <row r="220" spans="1:11" s="217" customFormat="1" ht="25.25" customHeight="1">
      <c r="A220" s="174" t="s">
        <v>872</v>
      </c>
      <c r="B220" s="174" t="s">
        <v>997</v>
      </c>
      <c r="C220" s="174" t="s">
        <v>1024</v>
      </c>
      <c r="D220" s="174" t="s">
        <v>227</v>
      </c>
      <c r="E220" s="213"/>
      <c r="F220" s="213"/>
      <c r="G220" s="213">
        <v>0</v>
      </c>
      <c r="H220" s="228">
        <v>5</v>
      </c>
      <c r="I220" s="228"/>
      <c r="J220" s="228" t="s">
        <v>377</v>
      </c>
      <c r="K220" s="228" t="s">
        <v>1029</v>
      </c>
    </row>
    <row r="221" spans="1:11" s="217" customFormat="1" ht="20">
      <c r="A221" s="174" t="s">
        <v>873</v>
      </c>
      <c r="B221" s="174" t="s">
        <v>1000</v>
      </c>
      <c r="C221" s="174" t="s">
        <v>1012</v>
      </c>
      <c r="D221" s="174" t="s">
        <v>228</v>
      </c>
      <c r="E221" s="213"/>
      <c r="F221" s="213"/>
      <c r="G221" s="213">
        <v>0</v>
      </c>
      <c r="H221" s="228">
        <v>3</v>
      </c>
      <c r="I221" s="228"/>
      <c r="J221" s="228" t="s">
        <v>377</v>
      </c>
      <c r="K221" s="228" t="s">
        <v>1029</v>
      </c>
    </row>
    <row r="222" spans="1:11" s="217" customFormat="1" ht="30">
      <c r="A222" s="174" t="s">
        <v>999</v>
      </c>
      <c r="B222" s="174" t="s">
        <v>1002</v>
      </c>
      <c r="C222" s="174" t="s">
        <v>1025</v>
      </c>
      <c r="D222" s="174" t="s">
        <v>223</v>
      </c>
      <c r="E222" s="213"/>
      <c r="F222" s="213"/>
      <c r="G222" s="213">
        <v>0</v>
      </c>
      <c r="H222" s="228">
        <v>4</v>
      </c>
      <c r="I222" s="228"/>
      <c r="J222" s="228" t="s">
        <v>377</v>
      </c>
      <c r="K222" s="228" t="s">
        <v>1029</v>
      </c>
    </row>
    <row r="223" spans="1:11" s="217" customFormat="1" ht="14.4" customHeight="1">
      <c r="A223" s="174" t="s">
        <v>1001</v>
      </c>
      <c r="B223" s="174" t="s">
        <v>1006</v>
      </c>
      <c r="C223" s="174" t="s">
        <v>1004</v>
      </c>
      <c r="D223" s="174" t="s">
        <v>57</v>
      </c>
      <c r="E223" s="213"/>
      <c r="F223" s="213"/>
      <c r="G223" s="228"/>
      <c r="H223" s="228"/>
      <c r="I223" s="228"/>
      <c r="J223" s="228" t="s">
        <v>446</v>
      </c>
      <c r="K223" s="228" t="s">
        <v>1029</v>
      </c>
    </row>
    <row r="224" spans="1:11" s="217" customFormat="1" ht="20">
      <c r="A224" s="174" t="s">
        <v>1003</v>
      </c>
      <c r="B224" s="174" t="s">
        <v>1007</v>
      </c>
      <c r="C224" s="174" t="s">
        <v>1008</v>
      </c>
      <c r="D224" s="174" t="s">
        <v>228</v>
      </c>
      <c r="E224" s="213"/>
      <c r="F224" s="213"/>
      <c r="G224" s="213">
        <v>0</v>
      </c>
      <c r="H224" s="228">
        <v>3</v>
      </c>
      <c r="I224" s="228"/>
      <c r="J224" s="228" t="s">
        <v>377</v>
      </c>
      <c r="K224" s="228" t="s">
        <v>1029</v>
      </c>
    </row>
    <row r="225" spans="1:11" s="217" customFormat="1" ht="30">
      <c r="A225" s="174"/>
      <c r="B225" s="174" t="s">
        <v>1022</v>
      </c>
      <c r="C225" s="174" t="s">
        <v>1023</v>
      </c>
      <c r="D225" s="174" t="s">
        <v>228</v>
      </c>
      <c r="E225" s="213"/>
      <c r="F225" s="213"/>
      <c r="G225" s="213">
        <v>0</v>
      </c>
      <c r="H225" s="228">
        <v>3</v>
      </c>
      <c r="I225" s="228"/>
      <c r="J225" s="228" t="s">
        <v>377</v>
      </c>
      <c r="K225" s="228" t="s">
        <v>1029</v>
      </c>
    </row>
    <row r="226" spans="1:11" s="217" customFormat="1" ht="20">
      <c r="A226" s="174" t="s">
        <v>1005</v>
      </c>
      <c r="B226" s="174" t="s">
        <v>1011</v>
      </c>
      <c r="C226" s="174" t="s">
        <v>1010</v>
      </c>
      <c r="D226" s="174" t="s">
        <v>228</v>
      </c>
      <c r="E226" s="213"/>
      <c r="F226" s="213"/>
      <c r="G226" s="213">
        <v>0</v>
      </c>
      <c r="H226" s="228">
        <v>3</v>
      </c>
      <c r="I226" s="228"/>
      <c r="J226" s="228" t="s">
        <v>377</v>
      </c>
      <c r="K226" s="228" t="s">
        <v>1029</v>
      </c>
    </row>
    <row r="227" spans="1:11" s="217" customFormat="1" ht="20">
      <c r="A227" s="174" t="s">
        <v>1009</v>
      </c>
      <c r="B227" s="174" t="s">
        <v>865</v>
      </c>
      <c r="C227" s="174" t="s">
        <v>890</v>
      </c>
      <c r="D227" s="174" t="s">
        <v>57</v>
      </c>
      <c r="E227" s="213"/>
      <c r="F227" s="213"/>
      <c r="G227" s="228"/>
      <c r="H227" s="228"/>
      <c r="I227" s="228"/>
      <c r="J227" s="228" t="s">
        <v>446</v>
      </c>
      <c r="K227" s="228" t="s">
        <v>1029</v>
      </c>
    </row>
    <row r="228" spans="1:11" s="217" customFormat="1" ht="30">
      <c r="A228" s="174" t="s">
        <v>856</v>
      </c>
      <c r="B228" s="174" t="s">
        <v>797</v>
      </c>
      <c r="C228" s="174" t="s">
        <v>949</v>
      </c>
      <c r="D228" s="174" t="s">
        <v>227</v>
      </c>
      <c r="E228" s="213"/>
      <c r="F228" s="213"/>
      <c r="G228" s="213">
        <v>0</v>
      </c>
      <c r="H228" s="228">
        <v>5</v>
      </c>
      <c r="I228" s="228"/>
      <c r="J228" s="228" t="s">
        <v>377</v>
      </c>
      <c r="K228" s="228" t="s">
        <v>1029</v>
      </c>
    </row>
    <row r="229" spans="1:11" s="217" customFormat="1" ht="30">
      <c r="A229" s="174" t="s">
        <v>884</v>
      </c>
      <c r="B229" s="174" t="s">
        <v>629</v>
      </c>
      <c r="C229" s="174" t="s">
        <v>874</v>
      </c>
      <c r="D229" s="174" t="s">
        <v>57</v>
      </c>
      <c r="E229" s="213"/>
      <c r="F229" s="213"/>
      <c r="G229" s="228"/>
      <c r="H229" s="228"/>
      <c r="I229" s="228"/>
      <c r="J229" s="228" t="s">
        <v>446</v>
      </c>
      <c r="K229" s="228" t="s">
        <v>1029</v>
      </c>
    </row>
    <row r="230" spans="1:11" s="217" customFormat="1" ht="30">
      <c r="A230" s="202" t="s">
        <v>885</v>
      </c>
      <c r="B230" s="203" t="s">
        <v>733</v>
      </c>
      <c r="C230" s="174" t="s">
        <v>985</v>
      </c>
      <c r="D230" s="174" t="s">
        <v>57</v>
      </c>
      <c r="E230" s="213"/>
      <c r="F230" s="213"/>
      <c r="G230" s="228"/>
      <c r="H230" s="228"/>
      <c r="I230" s="228"/>
      <c r="J230" s="228" t="s">
        <v>446</v>
      </c>
      <c r="K230" s="228" t="s">
        <v>1029</v>
      </c>
    </row>
    <row r="231" spans="1:11" ht="10">
      <c r="A231" s="191">
        <v>16</v>
      </c>
      <c r="B231" s="188" t="s">
        <v>787</v>
      </c>
      <c r="C231" s="188" t="s">
        <v>787</v>
      </c>
      <c r="D231" s="188" t="s">
        <v>54</v>
      </c>
      <c r="E231" s="190" t="s">
        <v>55</v>
      </c>
      <c r="F231" s="188" t="s">
        <v>56</v>
      </c>
      <c r="G231" s="189">
        <f>SUBTOTAL(9,G237:G240)</f>
        <v>0</v>
      </c>
      <c r="H231" s="189">
        <f>SUBTOTAL(9,H237:H240)</f>
        <v>14</v>
      </c>
      <c r="I231" s="209">
        <f>G231/H231</f>
        <v>0</v>
      </c>
      <c r="J231" s="189" t="s">
        <v>445</v>
      </c>
      <c r="K231" s="189" t="s">
        <v>54</v>
      </c>
    </row>
    <row r="232" spans="1:11" ht="10">
      <c r="A232" s="174" t="s">
        <v>795</v>
      </c>
      <c r="B232" s="174" t="s">
        <v>834</v>
      </c>
      <c r="C232" s="173" t="s">
        <v>835</v>
      </c>
      <c r="D232" s="175" t="s">
        <v>57</v>
      </c>
      <c r="E232" s="213"/>
      <c r="F232" s="213"/>
      <c r="G232" s="228"/>
      <c r="H232" s="228"/>
      <c r="I232" s="228"/>
      <c r="J232" s="228" t="s">
        <v>446</v>
      </c>
      <c r="K232" s="228" t="s">
        <v>902</v>
      </c>
    </row>
    <row r="233" spans="1:11" ht="20">
      <c r="A233" s="174" t="s">
        <v>837</v>
      </c>
      <c r="B233" s="174" t="s">
        <v>953</v>
      </c>
      <c r="C233" s="173" t="s">
        <v>950</v>
      </c>
      <c r="D233" s="175" t="s">
        <v>57</v>
      </c>
      <c r="E233" s="213"/>
      <c r="F233" s="213"/>
      <c r="G233" s="228"/>
      <c r="H233" s="228"/>
      <c r="I233" s="228"/>
      <c r="J233" s="228" t="s">
        <v>446</v>
      </c>
      <c r="K233" s="228" t="s">
        <v>902</v>
      </c>
    </row>
    <row r="234" spans="1:11" ht="40">
      <c r="A234" s="174" t="s">
        <v>836</v>
      </c>
      <c r="B234" s="174" t="s">
        <v>889</v>
      </c>
      <c r="C234" s="173" t="s">
        <v>1089</v>
      </c>
      <c r="D234" s="175" t="s">
        <v>57</v>
      </c>
      <c r="E234" s="213"/>
      <c r="F234" s="213"/>
      <c r="G234" s="228"/>
      <c r="H234" s="228"/>
      <c r="I234" s="228"/>
      <c r="J234" s="228" t="s">
        <v>446</v>
      </c>
      <c r="K234" s="228" t="s">
        <v>902</v>
      </c>
    </row>
    <row r="235" spans="1:11" ht="20">
      <c r="A235" s="174" t="s">
        <v>887</v>
      </c>
      <c r="B235" s="174" t="s">
        <v>893</v>
      </c>
      <c r="C235" s="173" t="s">
        <v>945</v>
      </c>
      <c r="D235" s="175" t="s">
        <v>57</v>
      </c>
      <c r="E235" s="213"/>
      <c r="F235" s="213"/>
      <c r="G235" s="228"/>
      <c r="H235" s="228"/>
      <c r="I235" s="228"/>
      <c r="J235" s="228" t="s">
        <v>446</v>
      </c>
      <c r="K235" s="228" t="s">
        <v>902</v>
      </c>
    </row>
    <row r="236" spans="1:11" ht="20">
      <c r="A236" s="174" t="s">
        <v>888</v>
      </c>
      <c r="B236" s="174" t="s">
        <v>891</v>
      </c>
      <c r="C236" s="174" t="s">
        <v>892</v>
      </c>
      <c r="D236" s="174" t="s">
        <v>57</v>
      </c>
      <c r="E236" s="213"/>
      <c r="F236" s="213"/>
      <c r="G236" s="228"/>
      <c r="H236" s="228"/>
      <c r="I236" s="228"/>
      <c r="J236" s="228" t="s">
        <v>446</v>
      </c>
      <c r="K236" s="228" t="s">
        <v>902</v>
      </c>
    </row>
    <row r="237" spans="1:11" ht="20">
      <c r="A237" s="174" t="s">
        <v>951</v>
      </c>
      <c r="B237" s="174" t="s">
        <v>952</v>
      </c>
      <c r="C237" s="173" t="s">
        <v>954</v>
      </c>
      <c r="D237" s="165" t="s">
        <v>223</v>
      </c>
      <c r="E237" s="213"/>
      <c r="F237" s="213"/>
      <c r="G237" s="213">
        <v>0</v>
      </c>
      <c r="H237" s="228">
        <v>4</v>
      </c>
      <c r="I237" s="228"/>
      <c r="J237" s="228"/>
      <c r="K237" s="228" t="s">
        <v>902</v>
      </c>
    </row>
    <row r="238" spans="1:11" ht="20">
      <c r="A238" s="174" t="s">
        <v>838</v>
      </c>
      <c r="B238" s="174" t="s">
        <v>807</v>
      </c>
      <c r="C238" s="173" t="s">
        <v>956</v>
      </c>
      <c r="D238" s="165" t="s">
        <v>228</v>
      </c>
      <c r="E238" s="213"/>
      <c r="F238" s="213"/>
      <c r="G238" s="213">
        <v>0</v>
      </c>
      <c r="H238" s="228">
        <v>3</v>
      </c>
      <c r="I238" s="228"/>
      <c r="J238" s="228" t="s">
        <v>377</v>
      </c>
      <c r="K238" s="228" t="s">
        <v>902</v>
      </c>
    </row>
    <row r="239" spans="1:11" ht="31.5" customHeight="1">
      <c r="A239" s="174" t="s">
        <v>839</v>
      </c>
      <c r="B239" s="174" t="s">
        <v>808</v>
      </c>
      <c r="C239" s="173" t="s">
        <v>955</v>
      </c>
      <c r="D239" s="165" t="s">
        <v>228</v>
      </c>
      <c r="E239" s="213"/>
      <c r="F239" s="213"/>
      <c r="G239" s="213">
        <v>0</v>
      </c>
      <c r="H239" s="228">
        <v>3</v>
      </c>
      <c r="I239" s="228"/>
      <c r="J239" s="228" t="s">
        <v>377</v>
      </c>
      <c r="K239" s="228" t="s">
        <v>902</v>
      </c>
    </row>
    <row r="240" spans="1:11" ht="24.65" customHeight="1">
      <c r="A240" s="174" t="s">
        <v>886</v>
      </c>
      <c r="B240" s="174" t="s">
        <v>813</v>
      </c>
      <c r="C240" s="173" t="s">
        <v>840</v>
      </c>
      <c r="D240" s="165" t="s">
        <v>223</v>
      </c>
      <c r="E240" s="213"/>
      <c r="F240" s="213"/>
      <c r="G240" s="213">
        <v>0</v>
      </c>
      <c r="H240" s="228">
        <v>4</v>
      </c>
      <c r="I240" s="228"/>
      <c r="J240" s="228" t="s">
        <v>377</v>
      </c>
      <c r="K240" s="228" t="s">
        <v>902</v>
      </c>
    </row>
    <row r="241" spans="1:11" ht="10">
      <c r="A241" s="191">
        <v>17</v>
      </c>
      <c r="B241" s="188" t="s">
        <v>796</v>
      </c>
      <c r="C241" s="188" t="s">
        <v>796</v>
      </c>
      <c r="D241" s="188" t="s">
        <v>54</v>
      </c>
      <c r="E241" s="190" t="s">
        <v>55</v>
      </c>
      <c r="F241" s="188" t="s">
        <v>56</v>
      </c>
      <c r="G241" s="189">
        <f>SUBTOTAL(9,G244:G255)</f>
        <v>0</v>
      </c>
      <c r="H241" s="189">
        <f>SUBTOTAL(9,H244:H255)</f>
        <v>33</v>
      </c>
      <c r="I241" s="209">
        <f>G241/H241</f>
        <v>0</v>
      </c>
      <c r="J241" s="189" t="s">
        <v>445</v>
      </c>
      <c r="K241" s="189" t="s">
        <v>54</v>
      </c>
    </row>
    <row r="242" spans="1:11" s="217" customFormat="1" ht="10">
      <c r="A242" s="174" t="s">
        <v>809</v>
      </c>
      <c r="B242" s="174" t="s">
        <v>814</v>
      </c>
      <c r="C242" s="173" t="s">
        <v>816</v>
      </c>
      <c r="D242" s="175" t="s">
        <v>57</v>
      </c>
      <c r="E242" s="213"/>
      <c r="F242" s="213"/>
      <c r="G242" s="228"/>
      <c r="H242" s="228"/>
      <c r="I242" s="228"/>
      <c r="J242" s="228" t="s">
        <v>446</v>
      </c>
      <c r="K242" s="228" t="s">
        <v>796</v>
      </c>
    </row>
    <row r="243" spans="1:11" s="217" customFormat="1" ht="20">
      <c r="A243" s="174" t="s">
        <v>810</v>
      </c>
      <c r="B243" s="174" t="s">
        <v>815</v>
      </c>
      <c r="C243" s="173" t="s">
        <v>811</v>
      </c>
      <c r="D243" s="175" t="s">
        <v>57</v>
      </c>
      <c r="E243" s="213"/>
      <c r="F243" s="213"/>
      <c r="G243" s="228"/>
      <c r="H243" s="228"/>
      <c r="I243" s="228"/>
      <c r="J243" s="228" t="s">
        <v>446</v>
      </c>
      <c r="K243" s="228" t="s">
        <v>796</v>
      </c>
    </row>
    <row r="244" spans="1:11" s="223" customFormat="1" ht="20">
      <c r="A244" s="174" t="s">
        <v>817</v>
      </c>
      <c r="B244" s="174" t="s">
        <v>807</v>
      </c>
      <c r="C244" s="173" t="s">
        <v>957</v>
      </c>
      <c r="D244" s="165" t="s">
        <v>227</v>
      </c>
      <c r="E244" s="213"/>
      <c r="F244" s="213"/>
      <c r="G244" s="213">
        <v>0</v>
      </c>
      <c r="H244" s="228">
        <v>5</v>
      </c>
      <c r="I244" s="228"/>
      <c r="J244" s="228" t="s">
        <v>377</v>
      </c>
      <c r="K244" s="228" t="s">
        <v>796</v>
      </c>
    </row>
    <row r="245" spans="1:11" s="217" customFormat="1" ht="30">
      <c r="A245" s="174" t="s">
        <v>818</v>
      </c>
      <c r="B245" s="174" t="s">
        <v>808</v>
      </c>
      <c r="C245" s="173" t="s">
        <v>958</v>
      </c>
      <c r="D245" s="165" t="s">
        <v>227</v>
      </c>
      <c r="E245" s="213"/>
      <c r="F245" s="213"/>
      <c r="G245" s="213">
        <v>0</v>
      </c>
      <c r="H245" s="228">
        <v>5</v>
      </c>
      <c r="I245" s="228"/>
      <c r="J245" s="228" t="s">
        <v>377</v>
      </c>
      <c r="K245" s="228" t="s">
        <v>796</v>
      </c>
    </row>
    <row r="246" spans="1:11" s="217" customFormat="1" ht="35.4" customHeight="1">
      <c r="A246" s="165" t="s">
        <v>819</v>
      </c>
      <c r="B246" s="165" t="s">
        <v>395</v>
      </c>
      <c r="C246" s="165" t="s">
        <v>825</v>
      </c>
      <c r="D246" s="166" t="s">
        <v>57</v>
      </c>
      <c r="E246" s="213"/>
      <c r="F246" s="213"/>
      <c r="G246" s="228"/>
      <c r="H246" s="228"/>
      <c r="I246" s="228"/>
      <c r="J246" s="228" t="s">
        <v>446</v>
      </c>
      <c r="K246" s="228" t="s">
        <v>796</v>
      </c>
    </row>
    <row r="247" spans="1:11" s="217" customFormat="1" ht="20">
      <c r="A247" s="165" t="s">
        <v>826</v>
      </c>
      <c r="B247" s="165" t="s">
        <v>827</v>
      </c>
      <c r="C247" s="165" t="s">
        <v>828</v>
      </c>
      <c r="D247" s="165" t="s">
        <v>57</v>
      </c>
      <c r="E247" s="213"/>
      <c r="F247" s="213"/>
      <c r="G247" s="228"/>
      <c r="H247" s="228"/>
      <c r="I247" s="228"/>
      <c r="J247" s="228" t="s">
        <v>446</v>
      </c>
      <c r="K247" s="228" t="s">
        <v>796</v>
      </c>
    </row>
    <row r="248" spans="1:11" s="217" customFormat="1" ht="30">
      <c r="A248" s="165" t="s">
        <v>820</v>
      </c>
      <c r="B248" s="165" t="s">
        <v>564</v>
      </c>
      <c r="C248" s="165" t="s">
        <v>829</v>
      </c>
      <c r="D248" s="165" t="s">
        <v>230</v>
      </c>
      <c r="E248" s="213"/>
      <c r="F248" s="213"/>
      <c r="G248" s="213">
        <v>0</v>
      </c>
      <c r="H248" s="228">
        <v>1</v>
      </c>
      <c r="I248" s="228"/>
      <c r="J248" s="228" t="s">
        <v>377</v>
      </c>
      <c r="K248" s="228" t="s">
        <v>796</v>
      </c>
    </row>
    <row r="249" spans="1:11" s="217" customFormat="1" ht="20">
      <c r="A249" s="165" t="s">
        <v>821</v>
      </c>
      <c r="B249" s="165" t="s">
        <v>562</v>
      </c>
      <c r="C249" s="165" t="s">
        <v>566</v>
      </c>
      <c r="D249" s="165" t="s">
        <v>376</v>
      </c>
      <c r="E249" s="213"/>
      <c r="F249" s="213"/>
      <c r="G249" s="213">
        <v>0</v>
      </c>
      <c r="H249" s="228">
        <v>2</v>
      </c>
      <c r="I249" s="228"/>
      <c r="J249" s="228" t="s">
        <v>377</v>
      </c>
      <c r="K249" s="228" t="s">
        <v>796</v>
      </c>
    </row>
    <row r="250" spans="1:11" s="217" customFormat="1" ht="20">
      <c r="A250" s="165" t="s">
        <v>822</v>
      </c>
      <c r="B250" s="165" t="s">
        <v>730</v>
      </c>
      <c r="C250" s="165" t="s">
        <v>823</v>
      </c>
      <c r="D250" s="165" t="s">
        <v>750</v>
      </c>
      <c r="E250" s="213"/>
      <c r="F250" s="213"/>
      <c r="G250" s="213">
        <v>0</v>
      </c>
      <c r="H250" s="228">
        <v>2</v>
      </c>
      <c r="I250" s="228"/>
      <c r="J250" s="228" t="s">
        <v>377</v>
      </c>
      <c r="K250" s="228" t="s">
        <v>796</v>
      </c>
    </row>
    <row r="251" spans="1:11" s="217" customFormat="1" ht="30">
      <c r="A251" s="165" t="s">
        <v>830</v>
      </c>
      <c r="B251" s="165" t="s">
        <v>960</v>
      </c>
      <c r="C251" s="205" t="s">
        <v>961</v>
      </c>
      <c r="D251" s="165" t="s">
        <v>959</v>
      </c>
      <c r="E251" s="213"/>
      <c r="F251" s="213"/>
      <c r="G251" s="213">
        <v>0</v>
      </c>
      <c r="H251" s="228">
        <v>5</v>
      </c>
      <c r="I251" s="228"/>
      <c r="J251" s="228" t="s">
        <v>377</v>
      </c>
      <c r="K251" s="228" t="s">
        <v>796</v>
      </c>
    </row>
    <row r="252" spans="1:11" s="215" customFormat="1" ht="20">
      <c r="A252" s="165" t="s">
        <v>963</v>
      </c>
      <c r="B252" s="165" t="s">
        <v>911</v>
      </c>
      <c r="C252" s="205" t="s">
        <v>962</v>
      </c>
      <c r="D252" s="165" t="s">
        <v>223</v>
      </c>
      <c r="E252" s="213"/>
      <c r="F252" s="213"/>
      <c r="G252" s="213">
        <v>0</v>
      </c>
      <c r="H252" s="228">
        <v>4</v>
      </c>
      <c r="I252" s="228"/>
      <c r="J252" s="228" t="s">
        <v>377</v>
      </c>
      <c r="K252" s="228" t="s">
        <v>796</v>
      </c>
    </row>
    <row r="253" spans="1:11" s="215" customFormat="1" ht="20">
      <c r="A253" s="165" t="s">
        <v>964</v>
      </c>
      <c r="B253" s="165" t="s">
        <v>912</v>
      </c>
      <c r="C253" s="205" t="s">
        <v>966</v>
      </c>
      <c r="D253" s="165" t="s">
        <v>228</v>
      </c>
      <c r="E253" s="213"/>
      <c r="F253" s="213"/>
      <c r="G253" s="213">
        <v>0</v>
      </c>
      <c r="H253" s="228">
        <v>3</v>
      </c>
      <c r="I253" s="228"/>
      <c r="J253" s="228" t="s">
        <v>377</v>
      </c>
      <c r="K253" s="228" t="s">
        <v>796</v>
      </c>
    </row>
    <row r="254" spans="1:11" s="217" customFormat="1" ht="20">
      <c r="A254" s="165" t="s">
        <v>965</v>
      </c>
      <c r="B254" s="165" t="s">
        <v>831</v>
      </c>
      <c r="C254" s="205" t="s">
        <v>832</v>
      </c>
      <c r="D254" s="165" t="s">
        <v>228</v>
      </c>
      <c r="E254" s="213"/>
      <c r="F254" s="213"/>
      <c r="G254" s="213">
        <v>0</v>
      </c>
      <c r="H254" s="228">
        <v>3</v>
      </c>
      <c r="I254" s="228"/>
      <c r="J254" s="228" t="s">
        <v>377</v>
      </c>
      <c r="K254" s="228" t="s">
        <v>796</v>
      </c>
    </row>
    <row r="255" spans="1:11" s="217" customFormat="1" ht="20">
      <c r="A255" s="174" t="s">
        <v>824</v>
      </c>
      <c r="B255" s="174" t="s">
        <v>833</v>
      </c>
      <c r="C255" s="173" t="s">
        <v>812</v>
      </c>
      <c r="D255" s="165" t="s">
        <v>228</v>
      </c>
      <c r="E255" s="213"/>
      <c r="F255" s="213"/>
      <c r="G255" s="213">
        <v>0</v>
      </c>
      <c r="H255" s="228">
        <v>3</v>
      </c>
      <c r="I255" s="228"/>
      <c r="J255" s="228" t="s">
        <v>377</v>
      </c>
      <c r="K255" s="228" t="s">
        <v>796</v>
      </c>
    </row>
    <row r="256" spans="1:11">
      <c r="B256" s="168" t="s">
        <v>486</v>
      </c>
      <c r="C256" s="321"/>
      <c r="D256" s="168"/>
      <c r="G256" s="225">
        <f>G241+G203+G193+G184+G166+G160+G152+G146+G122+G83+G66+G52+G32+G24+G14+G2</f>
        <v>0</v>
      </c>
      <c r="H256" s="168">
        <f>H241+H231+H203+H193+H184+H166+H160+H152+H146+H122+H83+H66+H52+H32+H24+H14+H2</f>
        <v>416</v>
      </c>
      <c r="I256" s="226">
        <f>G256/H256</f>
        <v>0</v>
      </c>
      <c r="J256" s="168" t="s">
        <v>377</v>
      </c>
      <c r="K256" s="168" t="s">
        <v>377</v>
      </c>
    </row>
    <row r="257" spans="1:11">
      <c r="B257" s="169" t="s">
        <v>487</v>
      </c>
      <c r="C257" s="322"/>
      <c r="D257" s="169"/>
      <c r="G257" s="169">
        <f>H256*0.3</f>
        <v>124.8</v>
      </c>
      <c r="H257" s="169"/>
      <c r="I257" s="227">
        <v>0.3</v>
      </c>
      <c r="J257" s="169" t="s">
        <v>377</v>
      </c>
      <c r="K257" s="169" t="s">
        <v>377</v>
      </c>
    </row>
    <row r="258" spans="1:11">
      <c r="B258" s="169" t="s">
        <v>488</v>
      </c>
      <c r="C258" s="167"/>
      <c r="D258" s="169"/>
      <c r="G258" s="169">
        <f>G256-G257</f>
        <v>-124.8</v>
      </c>
      <c r="H258" s="169"/>
      <c r="I258" s="169"/>
      <c r="J258" s="169" t="s">
        <v>377</v>
      </c>
      <c r="K258" s="169" t="s">
        <v>377</v>
      </c>
    </row>
    <row r="262" spans="1:11" ht="10">
      <c r="A262" s="188">
        <v>1</v>
      </c>
      <c r="B262" s="188" t="s">
        <v>53</v>
      </c>
      <c r="C262" s="188"/>
      <c r="D262" s="189"/>
      <c r="E262" s="188"/>
      <c r="F262" s="188"/>
      <c r="G262" s="189">
        <f>G2</f>
        <v>0</v>
      </c>
      <c r="H262" s="189">
        <f>H2</f>
        <v>19</v>
      </c>
      <c r="I262" s="209">
        <f>I2</f>
        <v>0</v>
      </c>
      <c r="J262" s="189" t="s">
        <v>445</v>
      </c>
      <c r="K262" s="189" t="s">
        <v>54</v>
      </c>
    </row>
    <row r="263" spans="1:11" ht="12" customHeight="1">
      <c r="A263" s="188">
        <v>2</v>
      </c>
      <c r="B263" s="188" t="s">
        <v>988</v>
      </c>
      <c r="C263" s="188"/>
      <c r="D263" s="189"/>
      <c r="E263" s="188"/>
      <c r="F263" s="188"/>
      <c r="G263" s="189">
        <f>G14</f>
        <v>0</v>
      </c>
      <c r="H263" s="189">
        <f>H14</f>
        <v>12</v>
      </c>
      <c r="I263" s="209">
        <f>I14</f>
        <v>0</v>
      </c>
      <c r="J263" s="189" t="s">
        <v>445</v>
      </c>
      <c r="K263" s="189" t="s">
        <v>54</v>
      </c>
    </row>
    <row r="264" spans="1:11" ht="10">
      <c r="A264" s="188">
        <v>3</v>
      </c>
      <c r="B264" s="188" t="s">
        <v>61</v>
      </c>
      <c r="C264" s="188"/>
      <c r="D264" s="189"/>
      <c r="E264" s="190"/>
      <c r="F264" s="188"/>
      <c r="G264" s="189">
        <f>G24</f>
        <v>0</v>
      </c>
      <c r="H264" s="189">
        <f>H24</f>
        <v>3</v>
      </c>
      <c r="I264" s="209">
        <f>I24</f>
        <v>0</v>
      </c>
      <c r="J264" s="189" t="s">
        <v>445</v>
      </c>
      <c r="K264" s="189" t="s">
        <v>54</v>
      </c>
    </row>
    <row r="265" spans="1:11" ht="10">
      <c r="A265" s="188">
        <v>4</v>
      </c>
      <c r="B265" s="188" t="s">
        <v>62</v>
      </c>
      <c r="C265" s="188"/>
      <c r="D265" s="189"/>
      <c r="E265" s="190"/>
      <c r="F265" s="188"/>
      <c r="G265" s="189">
        <f>G32</f>
        <v>0</v>
      </c>
      <c r="H265" s="189">
        <f>H32</f>
        <v>16</v>
      </c>
      <c r="I265" s="209">
        <f>I32</f>
        <v>0</v>
      </c>
      <c r="J265" s="189" t="s">
        <v>445</v>
      </c>
      <c r="K265" s="189" t="s">
        <v>54</v>
      </c>
    </row>
    <row r="266" spans="1:11" ht="10">
      <c r="A266" s="188">
        <v>5</v>
      </c>
      <c r="B266" s="188" t="s">
        <v>73</v>
      </c>
      <c r="C266" s="188"/>
      <c r="D266" s="189"/>
      <c r="E266" s="190"/>
      <c r="F266" s="188"/>
      <c r="G266" s="189">
        <f>G52</f>
        <v>0</v>
      </c>
      <c r="H266" s="189">
        <f>H52</f>
        <v>13</v>
      </c>
      <c r="I266" s="209">
        <f>I52</f>
        <v>0</v>
      </c>
      <c r="J266" s="189" t="s">
        <v>445</v>
      </c>
      <c r="K266" s="189" t="s">
        <v>54</v>
      </c>
    </row>
    <row r="267" spans="1:11" ht="10">
      <c r="A267" s="188">
        <v>6</v>
      </c>
      <c r="B267" s="188" t="s">
        <v>79</v>
      </c>
      <c r="C267" s="188"/>
      <c r="D267" s="189"/>
      <c r="E267" s="190"/>
      <c r="F267" s="188"/>
      <c r="G267" s="189">
        <f>G66</f>
        <v>0</v>
      </c>
      <c r="H267" s="189">
        <f>H66</f>
        <v>14</v>
      </c>
      <c r="I267" s="209">
        <f>I66</f>
        <v>0</v>
      </c>
      <c r="J267" s="189" t="s">
        <v>445</v>
      </c>
      <c r="K267" s="189" t="s">
        <v>54</v>
      </c>
    </row>
    <row r="268" spans="1:11" ht="10">
      <c r="A268" s="188">
        <v>7</v>
      </c>
      <c r="B268" s="188" t="s">
        <v>82</v>
      </c>
      <c r="C268" s="188"/>
      <c r="D268" s="189"/>
      <c r="E268" s="190"/>
      <c r="F268" s="188"/>
      <c r="G268" s="189">
        <f>G83</f>
        <v>0</v>
      </c>
      <c r="H268" s="189">
        <f>H83</f>
        <v>76</v>
      </c>
      <c r="I268" s="209">
        <f>I83</f>
        <v>0</v>
      </c>
      <c r="J268" s="189" t="s">
        <v>445</v>
      </c>
      <c r="K268" s="189" t="s">
        <v>54</v>
      </c>
    </row>
    <row r="269" spans="1:11" ht="10">
      <c r="A269" s="188">
        <v>8</v>
      </c>
      <c r="B269" s="188" t="s">
        <v>92</v>
      </c>
      <c r="C269" s="188"/>
      <c r="D269" s="189"/>
      <c r="E269" s="190"/>
      <c r="F269" s="188"/>
      <c r="G269" s="189">
        <f>G122</f>
        <v>0</v>
      </c>
      <c r="H269" s="189">
        <f>H122</f>
        <v>53</v>
      </c>
      <c r="I269" s="209">
        <f>I122</f>
        <v>0</v>
      </c>
      <c r="J269" s="189" t="s">
        <v>445</v>
      </c>
      <c r="K269" s="189" t="s">
        <v>54</v>
      </c>
    </row>
    <row r="270" spans="1:11" ht="10">
      <c r="A270" s="188">
        <v>9</v>
      </c>
      <c r="B270" s="188" t="s">
        <v>759</v>
      </c>
      <c r="C270" s="188"/>
      <c r="D270" s="189"/>
      <c r="E270" s="190"/>
      <c r="F270" s="188"/>
      <c r="G270" s="189">
        <f>G146</f>
        <v>0</v>
      </c>
      <c r="H270" s="189">
        <f>H146</f>
        <v>11</v>
      </c>
      <c r="I270" s="209">
        <f>I146</f>
        <v>0</v>
      </c>
      <c r="J270" s="189" t="s">
        <v>445</v>
      </c>
      <c r="K270" s="189" t="s">
        <v>54</v>
      </c>
    </row>
    <row r="271" spans="1:11" ht="10">
      <c r="A271" s="188">
        <v>10</v>
      </c>
      <c r="B271" s="188" t="s">
        <v>93</v>
      </c>
      <c r="C271" s="188"/>
      <c r="D271" s="189"/>
      <c r="E271" s="190"/>
      <c r="F271" s="188"/>
      <c r="G271" s="189">
        <f>G152</f>
        <v>0</v>
      </c>
      <c r="H271" s="189">
        <f>H152</f>
        <v>9</v>
      </c>
      <c r="I271" s="209">
        <f>I152</f>
        <v>0</v>
      </c>
      <c r="J271" s="189" t="s">
        <v>445</v>
      </c>
      <c r="K271" s="189" t="s">
        <v>54</v>
      </c>
    </row>
    <row r="272" spans="1:11" ht="10">
      <c r="A272" s="188">
        <v>11</v>
      </c>
      <c r="B272" s="188" t="s">
        <v>95</v>
      </c>
      <c r="C272" s="188"/>
      <c r="D272" s="189"/>
      <c r="E272" s="190"/>
      <c r="F272" s="188"/>
      <c r="G272" s="189">
        <f>G160</f>
        <v>0</v>
      </c>
      <c r="H272" s="189">
        <f>H160</f>
        <v>9</v>
      </c>
      <c r="I272" s="209">
        <f>I160</f>
        <v>0</v>
      </c>
      <c r="J272" s="189" t="s">
        <v>445</v>
      </c>
      <c r="K272" s="189" t="s">
        <v>54</v>
      </c>
    </row>
    <row r="273" spans="1:11" ht="10">
      <c r="A273" s="188">
        <v>12</v>
      </c>
      <c r="B273" s="188" t="s">
        <v>96</v>
      </c>
      <c r="C273" s="188"/>
      <c r="D273" s="189"/>
      <c r="E273" s="190"/>
      <c r="F273" s="188"/>
      <c r="G273" s="189">
        <f>G166</f>
        <v>0</v>
      </c>
      <c r="H273" s="189">
        <f>H166</f>
        <v>30</v>
      </c>
      <c r="I273" s="209">
        <f>I166</f>
        <v>0</v>
      </c>
      <c r="J273" s="189" t="s">
        <v>445</v>
      </c>
      <c r="K273" s="189" t="s">
        <v>54</v>
      </c>
    </row>
    <row r="274" spans="1:11" ht="10">
      <c r="A274" s="191">
        <v>13</v>
      </c>
      <c r="B274" s="188" t="s">
        <v>613</v>
      </c>
      <c r="C274" s="188"/>
      <c r="D274" s="188"/>
      <c r="E274" s="190"/>
      <c r="F274" s="188"/>
      <c r="G274" s="189">
        <f>G184</f>
        <v>0</v>
      </c>
      <c r="H274" s="189">
        <f>H184</f>
        <v>8</v>
      </c>
      <c r="I274" s="209">
        <f>I184</f>
        <v>0</v>
      </c>
      <c r="J274" s="189" t="s">
        <v>445</v>
      </c>
      <c r="K274" s="189" t="s">
        <v>54</v>
      </c>
    </row>
    <row r="275" spans="1:11" ht="10">
      <c r="A275" s="191">
        <v>14</v>
      </c>
      <c r="B275" s="188" t="s">
        <v>788</v>
      </c>
      <c r="C275" s="188"/>
      <c r="D275" s="188"/>
      <c r="E275" s="190"/>
      <c r="F275" s="188"/>
      <c r="G275" s="189">
        <f>G193</f>
        <v>0</v>
      </c>
      <c r="H275" s="189">
        <f>H193</f>
        <v>18</v>
      </c>
      <c r="I275" s="209">
        <f>I193</f>
        <v>0</v>
      </c>
      <c r="J275" s="189" t="s">
        <v>445</v>
      </c>
      <c r="K275" s="189" t="s">
        <v>54</v>
      </c>
    </row>
    <row r="276" spans="1:11" ht="10">
      <c r="A276" s="191">
        <v>15</v>
      </c>
      <c r="B276" s="188" t="s">
        <v>905</v>
      </c>
      <c r="C276" s="188"/>
      <c r="D276" s="188"/>
      <c r="E276" s="190"/>
      <c r="F276" s="188"/>
      <c r="G276" s="189">
        <f>G203</f>
        <v>0</v>
      </c>
      <c r="H276" s="189">
        <f>H203</f>
        <v>78</v>
      </c>
      <c r="I276" s="209">
        <f>I203</f>
        <v>0</v>
      </c>
      <c r="J276" s="189" t="s">
        <v>445</v>
      </c>
      <c r="K276" s="189" t="s">
        <v>54</v>
      </c>
    </row>
    <row r="277" spans="1:11" ht="10">
      <c r="A277" s="191">
        <v>16</v>
      </c>
      <c r="B277" s="188" t="s">
        <v>787</v>
      </c>
      <c r="C277" s="188"/>
      <c r="D277" s="188"/>
      <c r="E277" s="190"/>
      <c r="F277" s="188"/>
      <c r="G277" s="189">
        <f>G231</f>
        <v>0</v>
      </c>
      <c r="H277" s="189">
        <f>H231</f>
        <v>14</v>
      </c>
      <c r="I277" s="209">
        <f>I231</f>
        <v>0</v>
      </c>
      <c r="J277" s="189" t="s">
        <v>445</v>
      </c>
      <c r="K277" s="189" t="s">
        <v>54</v>
      </c>
    </row>
    <row r="278" spans="1:11" ht="10">
      <c r="A278" s="191">
        <v>17</v>
      </c>
      <c r="B278" s="188" t="s">
        <v>796</v>
      </c>
      <c r="C278" s="188"/>
      <c r="D278" s="188"/>
      <c r="E278" s="190"/>
      <c r="F278" s="188"/>
      <c r="G278" s="189">
        <f>G241</f>
        <v>0</v>
      </c>
      <c r="H278" s="189">
        <f>H241</f>
        <v>33</v>
      </c>
      <c r="I278" s="209">
        <f>I241</f>
        <v>0</v>
      </c>
      <c r="J278" s="189" t="s">
        <v>445</v>
      </c>
      <c r="K278" s="189" t="s">
        <v>54</v>
      </c>
    </row>
    <row r="279" spans="1:11">
      <c r="G279" s="225">
        <f>G256</f>
        <v>0</v>
      </c>
      <c r="H279" s="168">
        <f>H256</f>
        <v>416</v>
      </c>
      <c r="I279" s="226">
        <f>G279/H279</f>
        <v>0</v>
      </c>
      <c r="J279" s="168" t="s">
        <v>377</v>
      </c>
      <c r="K279" s="168" t="s">
        <v>377</v>
      </c>
    </row>
    <row r="280" spans="1:11">
      <c r="G280" s="169">
        <f>G257</f>
        <v>124.8</v>
      </c>
      <c r="H280" s="169">
        <f>H257</f>
        <v>0</v>
      </c>
      <c r="I280" s="227">
        <v>0.3</v>
      </c>
      <c r="J280" s="169" t="s">
        <v>377</v>
      </c>
      <c r="K280" s="169" t="s">
        <v>377</v>
      </c>
    </row>
    <row r="281" spans="1:11">
      <c r="G281" s="169">
        <f>G258</f>
        <v>-124.8</v>
      </c>
      <c r="H281" s="169"/>
      <c r="I281" s="169"/>
      <c r="J281" s="169" t="s">
        <v>377</v>
      </c>
      <c r="K281" s="169" t="s">
        <v>377</v>
      </c>
    </row>
  </sheetData>
  <sortState xmlns:xlrd2="http://schemas.microsoft.com/office/spreadsheetml/2017/richdata2" ref="A175:C187">
    <sortCondition ref="A175"/>
  </sortState>
  <customSheetViews>
    <customSheetView guid="{BD3BB644-FD58-43C6-8156-1BD0BBDEEE88}" scale="110">
      <pane xSplit="3" ySplit="2" topLeftCell="D3" activePane="bottomRight" state="frozen"/>
      <selection pane="bottomRight" activeCell="E3" sqref="E3"/>
      <pageMargins left="0.7" right="0.7" top="0.75" bottom="0.75" header="0.3" footer="0.3"/>
      <pageSetup scale="70" orientation="landscape" r:id="rId1"/>
    </customSheetView>
    <customSheetView guid="{A1D9BC16-97D5-4B07-B3B4-7722A1CAE2B0}" scale="110" showAutoFilter="1" topLeftCell="A167">
      <selection activeCell="B173" sqref="B173"/>
      <pageMargins left="0.7" right="0.7" top="0.75" bottom="0.75" header="0.3" footer="0.3"/>
      <pageSetup scale="70" orientation="landscape" r:id="rId2"/>
      <autoFilter ref="A1:N257" xr:uid="{68B17C44-4026-4FF2-92F9-9D06DBEB12BF}"/>
    </customSheetView>
    <customSheetView guid="{507F482F-13C0-4805-AED4-AEDBC347912B}" scale="110" showPageBreaks="1">
      <pane xSplit="3" ySplit="2" topLeftCell="D3" activePane="bottomRight" state="frozen"/>
      <selection pane="bottomRight" activeCell="E3" sqref="E3"/>
      <pageMargins left="0.7" right="0.7" top="0.75" bottom="0.75" header="0.3" footer="0.3"/>
      <pageSetup scale="70" orientation="landscape" r:id="rId3"/>
    </customSheetView>
  </customSheetViews>
  <mergeCells count="1">
    <mergeCell ref="C256:C257"/>
  </mergeCells>
  <pageMargins left="0.7" right="0.7" top="0.75" bottom="0.75" header="0.3" footer="0.3"/>
  <pageSetup scale="70" orientation="landscape" r:id="rId4"/>
  <extLst>
    <ext xmlns:x14="http://schemas.microsoft.com/office/spreadsheetml/2009/9/main" uri="{CCE6A557-97BC-4b89-ADB6-D9C93CAAB3DF}">
      <x14:dataValidations xmlns:xm="http://schemas.microsoft.com/office/excel/2006/main" count="1">
        <x14:dataValidation type="list" allowBlank="1" showInputMessage="1" showErrorMessage="1" xr:uid="{9F0911CB-3B3B-4202-A18A-6547CE9AD96E}">
          <x14:formula1>
            <xm:f>'Ark1'!$A$1:$A$4</xm:f>
          </x14:formula1>
          <xm:sqref>E3:E13 E15:E23 E25:E31 E33:E51 E53:E65 E67:E82 E84:E121 E123:E145 E147:E151 E153:E159 E161:E165 E167:E183 E185:E192 E194:E202 E204:E230 E232:E240 E242:E255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8"/>
  <sheetViews>
    <sheetView zoomScaleNormal="100" workbookViewId="0">
      <selection activeCell="B10" sqref="B10"/>
    </sheetView>
  </sheetViews>
  <sheetFormatPr defaultRowHeight="14.5"/>
  <cols>
    <col min="1" max="1" width="22.453125" customWidth="1"/>
    <col min="2" max="2" width="53.6328125" customWidth="1"/>
  </cols>
  <sheetData>
    <row r="1" spans="1:2">
      <c r="A1" s="188" t="s">
        <v>257</v>
      </c>
      <c r="B1" s="188" t="s">
        <v>238</v>
      </c>
    </row>
    <row r="2" spans="1:2" ht="15" customHeight="1">
      <c r="A2" s="198" t="s">
        <v>1097</v>
      </c>
      <c r="B2" s="161" t="s">
        <v>636</v>
      </c>
    </row>
    <row r="3" spans="1:2" ht="66" customHeight="1">
      <c r="A3" s="161" t="s">
        <v>640</v>
      </c>
      <c r="B3" s="198" t="s">
        <v>1098</v>
      </c>
    </row>
    <row r="4" spans="1:2" ht="40.5" customHeight="1">
      <c r="A4" s="161" t="s">
        <v>639</v>
      </c>
      <c r="B4" s="198" t="s">
        <v>1099</v>
      </c>
    </row>
    <row r="5" spans="1:2" ht="43.5" customHeight="1">
      <c r="A5" s="92" t="s">
        <v>258</v>
      </c>
      <c r="B5" s="198" t="s">
        <v>1100</v>
      </c>
    </row>
    <row r="6" spans="1:2" ht="43.5" customHeight="1">
      <c r="A6" s="161" t="s">
        <v>641</v>
      </c>
      <c r="B6" s="178" t="s">
        <v>1101</v>
      </c>
    </row>
    <row r="7" spans="1:2" ht="24" customHeight="1">
      <c r="A7" s="92" t="s">
        <v>259</v>
      </c>
      <c r="B7" s="92" t="s">
        <v>260</v>
      </c>
    </row>
    <row r="8" spans="1:2" ht="33.5" customHeight="1">
      <c r="A8" s="198" t="s">
        <v>1109</v>
      </c>
      <c r="B8" s="198" t="s">
        <v>1110</v>
      </c>
    </row>
    <row r="9" spans="1:2" ht="30">
      <c r="A9" s="92" t="s">
        <v>282</v>
      </c>
      <c r="B9" s="198" t="s">
        <v>1102</v>
      </c>
    </row>
    <row r="10" spans="1:2" ht="40">
      <c r="A10" s="231" t="s">
        <v>1111</v>
      </c>
      <c r="B10" s="231" t="s">
        <v>1112</v>
      </c>
    </row>
    <row r="11" spans="1:2">
      <c r="A11" s="323" t="s">
        <v>280</v>
      </c>
      <c r="B11" s="323" t="s">
        <v>261</v>
      </c>
    </row>
    <row r="12" spans="1:2">
      <c r="A12" s="323"/>
      <c r="B12" s="323"/>
    </row>
    <row r="13" spans="1:2" ht="30">
      <c r="A13" s="92" t="s">
        <v>281</v>
      </c>
      <c r="B13" s="92" t="s">
        <v>326</v>
      </c>
    </row>
    <row r="14" spans="1:2" ht="20">
      <c r="A14" s="161" t="s">
        <v>637</v>
      </c>
      <c r="B14" s="198" t="s">
        <v>1103</v>
      </c>
    </row>
    <row r="15" spans="1:2" ht="20">
      <c r="A15" s="106" t="s">
        <v>327</v>
      </c>
      <c r="B15" s="198" t="s">
        <v>1104</v>
      </c>
    </row>
    <row r="16" spans="1:2" ht="20">
      <c r="A16" s="106" t="s">
        <v>328</v>
      </c>
      <c r="B16" s="106" t="s">
        <v>329</v>
      </c>
    </row>
    <row r="17" spans="1:2" ht="30">
      <c r="A17" s="106" t="s">
        <v>330</v>
      </c>
      <c r="B17" s="106" t="s">
        <v>331</v>
      </c>
    </row>
    <row r="18" spans="1:2" ht="20">
      <c r="A18" s="198" t="s">
        <v>1105</v>
      </c>
      <c r="B18" s="161" t="s">
        <v>638</v>
      </c>
    </row>
  </sheetData>
  <customSheetViews>
    <customSheetView guid="{BD3BB644-FD58-43C6-8156-1BD0BBDEEE88}">
      <selection activeCell="A8" sqref="A8"/>
      <pageMargins left="0.7" right="0.7" top="0.75" bottom="0.75" header="0.3" footer="0.3"/>
      <pageSetup paperSize="9" orientation="portrait" r:id="rId1"/>
      <headerFooter>
        <oddHeader>&amp;CC. Introduktion</oddHeader>
        <oddFooter>Side &amp;P af &amp;N</oddFooter>
      </headerFooter>
    </customSheetView>
    <customSheetView guid="{A1D9BC16-97D5-4B07-B3B4-7722A1CAE2B0}">
      <selection activeCell="B6" sqref="B6"/>
      <pageMargins left="0.7" right="0.7" top="0.75" bottom="0.75" header="0.3" footer="0.3"/>
      <pageSetup paperSize="9" orientation="portrait" r:id="rId2"/>
      <headerFooter>
        <oddHeader>&amp;CC. Introduktion</oddHeader>
        <oddFooter>Side &amp;P af &amp;N</oddFooter>
      </headerFooter>
    </customSheetView>
    <customSheetView guid="{507F482F-13C0-4805-AED4-AEDBC347912B}" showPageBreaks="1">
      <selection activeCell="A8" sqref="A8"/>
      <pageMargins left="0.7" right="0.7" top="0.75" bottom="0.75" header="0.3" footer="0.3"/>
      <pageSetup paperSize="9" orientation="portrait" r:id="rId3"/>
      <headerFooter>
        <oddHeader>&amp;CC. Introduktion</oddHeader>
        <oddFooter>Side &amp;P af &amp;N</oddFooter>
      </headerFooter>
    </customSheetView>
  </customSheetViews>
  <mergeCells count="2">
    <mergeCell ref="A11:A12"/>
    <mergeCell ref="B11:B12"/>
  </mergeCells>
  <pageMargins left="0.7" right="0.7" top="0.75" bottom="0.75" header="0.3" footer="0.3"/>
  <pageSetup paperSize="9" orientation="portrait" r:id="rId4"/>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E170"/>
  <sheetViews>
    <sheetView zoomScaleNormal="100" zoomScaleSheetLayoutView="100" workbookViewId="0">
      <selection activeCell="B6" sqref="B6"/>
    </sheetView>
  </sheetViews>
  <sheetFormatPr defaultColWidth="9.36328125" defaultRowHeight="10"/>
  <cols>
    <col min="1" max="1" width="13.36328125" style="6" customWidth="1"/>
    <col min="2" max="2" width="17.36328125" style="6" customWidth="1"/>
    <col min="3" max="3" width="20.36328125" style="6" customWidth="1"/>
    <col min="4" max="4" width="16.6328125" style="6" customWidth="1"/>
    <col min="5" max="5" width="19.36328125" style="6" customWidth="1"/>
    <col min="6" max="16384" width="9.36328125" style="6"/>
  </cols>
  <sheetData>
    <row r="1" spans="1:4" ht="10.5" thickBot="1">
      <c r="A1" s="138" t="s">
        <v>97</v>
      </c>
      <c r="B1" s="139" t="s">
        <v>98</v>
      </c>
      <c r="C1" s="140" t="s">
        <v>99</v>
      </c>
      <c r="D1" s="139" t="s">
        <v>98</v>
      </c>
    </row>
    <row r="2" spans="1:4">
      <c r="A2" s="13"/>
    </row>
    <row r="3" spans="1:4" ht="10.5" thickBot="1">
      <c r="A3" s="13" t="s">
        <v>100</v>
      </c>
    </row>
    <row r="4" spans="1:4" ht="10.5" thickBot="1">
      <c r="A4" s="11"/>
      <c r="B4" s="12" t="s">
        <v>101</v>
      </c>
      <c r="C4" s="12" t="s">
        <v>102</v>
      </c>
      <c r="D4" s="12" t="s">
        <v>103</v>
      </c>
    </row>
    <row r="5" spans="1:4" ht="10.5" thickBot="1">
      <c r="A5" s="141">
        <v>0</v>
      </c>
      <c r="B5" s="142" t="s">
        <v>104</v>
      </c>
      <c r="C5" s="142" t="s">
        <v>105</v>
      </c>
      <c r="D5" s="142" t="s">
        <v>106</v>
      </c>
    </row>
    <row r="6" spans="1:4" ht="10.5" thickBot="1">
      <c r="A6" s="143">
        <v>1</v>
      </c>
      <c r="B6" s="183" t="s">
        <v>98</v>
      </c>
      <c r="C6" s="145" t="s">
        <v>98</v>
      </c>
      <c r="D6" s="145" t="s">
        <v>98</v>
      </c>
    </row>
    <row r="7" spans="1:4" ht="10.5" thickBot="1">
      <c r="A7" s="143">
        <v>2</v>
      </c>
      <c r="B7" s="144" t="s">
        <v>98</v>
      </c>
      <c r="C7" s="145" t="s">
        <v>98</v>
      </c>
      <c r="D7" s="145" t="s">
        <v>98</v>
      </c>
    </row>
    <row r="8" spans="1:4" ht="10.5" thickBot="1">
      <c r="A8" s="143">
        <v>3</v>
      </c>
      <c r="B8" s="144" t="s">
        <v>98</v>
      </c>
      <c r="C8" s="145" t="s">
        <v>98</v>
      </c>
      <c r="D8" s="145" t="s">
        <v>98</v>
      </c>
    </row>
    <row r="9" spans="1:4" ht="10.5" thickBot="1">
      <c r="A9" s="143">
        <v>4</v>
      </c>
      <c r="B9" s="144" t="s">
        <v>98</v>
      </c>
      <c r="C9" s="145" t="s">
        <v>98</v>
      </c>
      <c r="D9" s="145" t="s">
        <v>98</v>
      </c>
    </row>
    <row r="10" spans="1:4" ht="10.5" thickBot="1">
      <c r="A10" s="143">
        <v>5</v>
      </c>
      <c r="B10" s="145" t="s">
        <v>98</v>
      </c>
      <c r="C10" s="145" t="s">
        <v>98</v>
      </c>
      <c r="D10" s="145" t="s">
        <v>98</v>
      </c>
    </row>
    <row r="11" spans="1:4" ht="10.5" thickBot="1">
      <c r="A11" s="143">
        <v>6</v>
      </c>
      <c r="B11" s="145" t="s">
        <v>98</v>
      </c>
      <c r="C11" s="145" t="s">
        <v>98</v>
      </c>
      <c r="D11" s="145" t="s">
        <v>98</v>
      </c>
    </row>
    <row r="12" spans="1:4" ht="10.5" thickBot="1">
      <c r="A12" s="143">
        <v>7</v>
      </c>
      <c r="B12" s="145" t="s">
        <v>98</v>
      </c>
      <c r="C12" s="145" t="s">
        <v>98</v>
      </c>
      <c r="D12" s="145" t="s">
        <v>98</v>
      </c>
    </row>
    <row r="13" spans="1:4" ht="10.5" thickBot="1">
      <c r="A13" s="143">
        <v>8</v>
      </c>
      <c r="B13" s="145" t="s">
        <v>98</v>
      </c>
      <c r="C13" s="145" t="s">
        <v>98</v>
      </c>
      <c r="D13" s="145" t="s">
        <v>98</v>
      </c>
    </row>
    <row r="14" spans="1:4" ht="10.5" thickBot="1">
      <c r="A14" s="143">
        <v>9</v>
      </c>
      <c r="B14" s="145" t="s">
        <v>98</v>
      </c>
      <c r="C14" s="145" t="s">
        <v>98</v>
      </c>
      <c r="D14" s="145" t="s">
        <v>98</v>
      </c>
    </row>
    <row r="15" spans="1:4" ht="10.5" thickBot="1">
      <c r="A15" s="143">
        <v>10</v>
      </c>
      <c r="B15" s="145" t="s">
        <v>98</v>
      </c>
      <c r="C15" s="145" t="s">
        <v>98</v>
      </c>
      <c r="D15" s="145" t="s">
        <v>98</v>
      </c>
    </row>
    <row r="16" spans="1:4" ht="10.5" thickBot="1">
      <c r="A16" s="143">
        <v>11</v>
      </c>
      <c r="B16" s="145" t="s">
        <v>98</v>
      </c>
      <c r="C16" s="145" t="s">
        <v>98</v>
      </c>
      <c r="D16" s="145" t="s">
        <v>98</v>
      </c>
    </row>
    <row r="17" spans="1:4" ht="10.5" thickBot="1">
      <c r="A17" s="143">
        <v>12</v>
      </c>
      <c r="B17" s="145" t="s">
        <v>98</v>
      </c>
      <c r="C17" s="145" t="s">
        <v>98</v>
      </c>
      <c r="D17" s="145" t="s">
        <v>98</v>
      </c>
    </row>
    <row r="18" spans="1:4" ht="10.5" thickBot="1">
      <c r="A18" s="143">
        <v>13</v>
      </c>
      <c r="B18" s="145" t="s">
        <v>98</v>
      </c>
      <c r="C18" s="145" t="s">
        <v>98</v>
      </c>
      <c r="D18" s="145" t="s">
        <v>98</v>
      </c>
    </row>
    <row r="19" spans="1:4" ht="10.5" thickBot="1">
      <c r="A19" s="143">
        <v>14</v>
      </c>
      <c r="B19" s="145" t="s">
        <v>98</v>
      </c>
      <c r="C19" s="145" t="s">
        <v>98</v>
      </c>
      <c r="D19" s="145" t="s">
        <v>98</v>
      </c>
    </row>
    <row r="20" spans="1:4" ht="10.5" thickBot="1">
      <c r="A20" s="143">
        <v>15</v>
      </c>
      <c r="B20" s="145" t="s">
        <v>98</v>
      </c>
      <c r="C20" s="145" t="s">
        <v>98</v>
      </c>
      <c r="D20" s="145" t="s">
        <v>98</v>
      </c>
    </row>
    <row r="22" spans="1:4" ht="10.5" thickBot="1">
      <c r="A22" s="13" t="s">
        <v>107</v>
      </c>
    </row>
    <row r="23" spans="1:4" ht="10.5" thickBot="1">
      <c r="A23" s="11"/>
      <c r="B23" s="12" t="s">
        <v>101</v>
      </c>
      <c r="C23" s="12" t="s">
        <v>102</v>
      </c>
      <c r="D23" s="12" t="s">
        <v>103</v>
      </c>
    </row>
    <row r="24" spans="1:4" ht="10.5" thickBot="1">
      <c r="A24" s="146">
        <v>0</v>
      </c>
      <c r="B24" s="147" t="s">
        <v>108</v>
      </c>
      <c r="C24" s="147" t="s">
        <v>109</v>
      </c>
      <c r="D24" s="147" t="s">
        <v>110</v>
      </c>
    </row>
    <row r="25" spans="1:4" ht="10.5" thickBot="1">
      <c r="A25" s="143">
        <v>1</v>
      </c>
      <c r="B25" s="144" t="s">
        <v>98</v>
      </c>
      <c r="C25" s="145" t="s">
        <v>98</v>
      </c>
      <c r="D25" s="145" t="s">
        <v>98</v>
      </c>
    </row>
    <row r="26" spans="1:4" ht="10.5" thickBot="1">
      <c r="A26" s="143">
        <v>2</v>
      </c>
      <c r="B26" s="144" t="s">
        <v>98</v>
      </c>
      <c r="C26" s="145" t="s">
        <v>98</v>
      </c>
      <c r="D26" s="145" t="s">
        <v>98</v>
      </c>
    </row>
    <row r="27" spans="1:4" ht="10.5" thickBot="1">
      <c r="A27" s="143">
        <v>3</v>
      </c>
      <c r="B27" s="144" t="s">
        <v>98</v>
      </c>
      <c r="C27" s="145" t="s">
        <v>98</v>
      </c>
      <c r="D27" s="145" t="s">
        <v>98</v>
      </c>
    </row>
    <row r="28" spans="1:4" ht="10.5" thickBot="1">
      <c r="A28" s="143">
        <v>4</v>
      </c>
      <c r="B28" s="144" t="s">
        <v>98</v>
      </c>
      <c r="C28" s="145" t="s">
        <v>98</v>
      </c>
      <c r="D28" s="145" t="s">
        <v>98</v>
      </c>
    </row>
    <row r="29" spans="1:4" ht="10.5" thickBot="1">
      <c r="A29" s="143">
        <v>5</v>
      </c>
      <c r="B29" s="145" t="s">
        <v>98</v>
      </c>
      <c r="C29" s="145" t="s">
        <v>98</v>
      </c>
      <c r="D29" s="145" t="s">
        <v>98</v>
      </c>
    </row>
    <row r="30" spans="1:4" ht="10.5" thickBot="1">
      <c r="A30" s="143">
        <v>6</v>
      </c>
      <c r="B30" s="145" t="s">
        <v>98</v>
      </c>
      <c r="C30" s="145" t="s">
        <v>98</v>
      </c>
      <c r="D30" s="145" t="s">
        <v>98</v>
      </c>
    </row>
    <row r="31" spans="1:4" ht="10.5" thickBot="1">
      <c r="A31" s="143">
        <v>7</v>
      </c>
      <c r="B31" s="145" t="s">
        <v>98</v>
      </c>
      <c r="C31" s="145" t="s">
        <v>98</v>
      </c>
      <c r="D31" s="145" t="s">
        <v>98</v>
      </c>
    </row>
    <row r="32" spans="1:4" ht="10.5" thickBot="1">
      <c r="A32" s="143">
        <v>8</v>
      </c>
      <c r="B32" s="145" t="s">
        <v>98</v>
      </c>
      <c r="C32" s="145" t="s">
        <v>98</v>
      </c>
      <c r="D32" s="145" t="s">
        <v>98</v>
      </c>
    </row>
    <row r="33" spans="1:4" ht="10.5" thickBot="1">
      <c r="A33" s="143">
        <v>9</v>
      </c>
      <c r="B33" s="145" t="s">
        <v>98</v>
      </c>
      <c r="C33" s="145" t="s">
        <v>98</v>
      </c>
      <c r="D33" s="145" t="s">
        <v>98</v>
      </c>
    </row>
    <row r="34" spans="1:4" ht="10.5" thickBot="1">
      <c r="A34" s="143">
        <v>10</v>
      </c>
      <c r="B34" s="145" t="s">
        <v>98</v>
      </c>
      <c r="C34" s="145" t="s">
        <v>98</v>
      </c>
      <c r="D34" s="145" t="s">
        <v>98</v>
      </c>
    </row>
    <row r="35" spans="1:4" ht="10.5" thickBot="1">
      <c r="A35" s="143">
        <v>11</v>
      </c>
      <c r="B35" s="145" t="s">
        <v>98</v>
      </c>
      <c r="C35" s="145" t="s">
        <v>98</v>
      </c>
      <c r="D35" s="145" t="s">
        <v>98</v>
      </c>
    </row>
    <row r="36" spans="1:4" ht="10.5" thickBot="1">
      <c r="A36" s="143">
        <v>12</v>
      </c>
      <c r="B36" s="145" t="s">
        <v>98</v>
      </c>
      <c r="C36" s="145" t="s">
        <v>98</v>
      </c>
      <c r="D36" s="145" t="s">
        <v>98</v>
      </c>
    </row>
    <row r="37" spans="1:4" ht="10.5" thickBot="1">
      <c r="A37" s="143">
        <v>13</v>
      </c>
      <c r="B37" s="145" t="s">
        <v>98</v>
      </c>
      <c r="C37" s="145" t="s">
        <v>98</v>
      </c>
      <c r="D37" s="145" t="s">
        <v>98</v>
      </c>
    </row>
    <row r="38" spans="1:4" ht="10.5" thickBot="1">
      <c r="A38" s="143">
        <v>14</v>
      </c>
      <c r="B38" s="145" t="s">
        <v>98</v>
      </c>
      <c r="C38" s="145" t="s">
        <v>98</v>
      </c>
      <c r="D38" s="145" t="s">
        <v>98</v>
      </c>
    </row>
    <row r="39" spans="1:4" ht="10.5" thickBot="1">
      <c r="A39" s="143">
        <v>15</v>
      </c>
      <c r="B39" s="145" t="s">
        <v>98</v>
      </c>
      <c r="C39" s="145" t="s">
        <v>98</v>
      </c>
      <c r="D39" s="145" t="s">
        <v>98</v>
      </c>
    </row>
    <row r="40" spans="1:4" ht="10.5" thickBot="1">
      <c r="A40" s="143">
        <v>16</v>
      </c>
      <c r="B40" s="145" t="s">
        <v>98</v>
      </c>
      <c r="C40" s="145" t="s">
        <v>98</v>
      </c>
      <c r="D40" s="145" t="s">
        <v>98</v>
      </c>
    </row>
    <row r="41" spans="1:4" ht="10.5" thickBot="1">
      <c r="A41" s="143">
        <v>17</v>
      </c>
      <c r="B41" s="145" t="s">
        <v>98</v>
      </c>
      <c r="C41" s="145" t="s">
        <v>98</v>
      </c>
      <c r="D41" s="145" t="s">
        <v>98</v>
      </c>
    </row>
    <row r="42" spans="1:4" ht="10.5" thickBot="1">
      <c r="A42" s="143">
        <v>18</v>
      </c>
      <c r="B42" s="145" t="s">
        <v>98</v>
      </c>
      <c r="C42" s="145" t="s">
        <v>98</v>
      </c>
      <c r="D42" s="145" t="s">
        <v>98</v>
      </c>
    </row>
    <row r="43" spans="1:4" ht="10.5" thickBot="1">
      <c r="A43" s="143">
        <v>19</v>
      </c>
      <c r="B43" s="145" t="s">
        <v>98</v>
      </c>
      <c r="C43" s="145" t="s">
        <v>98</v>
      </c>
      <c r="D43" s="145" t="s">
        <v>98</v>
      </c>
    </row>
    <row r="44" spans="1:4" ht="10.5" thickBot="1">
      <c r="A44" s="143">
        <v>20</v>
      </c>
      <c r="B44" s="145" t="s">
        <v>98</v>
      </c>
      <c r="C44" s="145" t="s">
        <v>98</v>
      </c>
      <c r="D44" s="145" t="s">
        <v>98</v>
      </c>
    </row>
    <row r="45" spans="1:4">
      <c r="A45" s="13"/>
    </row>
    <row r="47" spans="1:4">
      <c r="A47" s="13" t="s">
        <v>111</v>
      </c>
    </row>
    <row r="48" spans="1:4" ht="10.5" thickBot="1"/>
    <row r="49" spans="1:5" ht="10.5" thickBot="1">
      <c r="A49" s="11"/>
      <c r="B49" s="12" t="s">
        <v>112</v>
      </c>
      <c r="C49" s="12" t="s">
        <v>113</v>
      </c>
      <c r="D49" s="12" t="s">
        <v>114</v>
      </c>
      <c r="E49" s="12" t="s">
        <v>115</v>
      </c>
    </row>
    <row r="50" spans="1:5" ht="50.5" thickBot="1">
      <c r="A50" s="148">
        <v>0</v>
      </c>
      <c r="B50" s="149">
        <v>39726</v>
      </c>
      <c r="C50" s="150" t="s">
        <v>116</v>
      </c>
      <c r="D50" s="150" t="s">
        <v>117</v>
      </c>
      <c r="E50" s="150" t="s">
        <v>118</v>
      </c>
    </row>
    <row r="51" spans="1:5" ht="10.5" thickBot="1">
      <c r="A51" s="143">
        <v>1</v>
      </c>
      <c r="B51" s="144" t="s">
        <v>98</v>
      </c>
      <c r="C51" s="145" t="s">
        <v>98</v>
      </c>
      <c r="D51" s="145" t="s">
        <v>98</v>
      </c>
      <c r="E51" s="145" t="s">
        <v>98</v>
      </c>
    </row>
    <row r="52" spans="1:5" ht="10.5" thickBot="1">
      <c r="A52" s="143">
        <v>2</v>
      </c>
      <c r="B52" s="144" t="s">
        <v>98</v>
      </c>
      <c r="C52" s="145" t="s">
        <v>98</v>
      </c>
      <c r="D52" s="145" t="s">
        <v>98</v>
      </c>
      <c r="E52" s="145" t="s">
        <v>98</v>
      </c>
    </row>
    <row r="53" spans="1:5" ht="10.5" thickBot="1">
      <c r="A53" s="143">
        <v>3</v>
      </c>
      <c r="B53" s="144" t="s">
        <v>98</v>
      </c>
      <c r="C53" s="145" t="s">
        <v>98</v>
      </c>
      <c r="D53" s="145" t="s">
        <v>98</v>
      </c>
      <c r="E53" s="145" t="s">
        <v>98</v>
      </c>
    </row>
    <row r="54" spans="1:5" ht="10.5" thickBot="1">
      <c r="A54" s="143">
        <v>4</v>
      </c>
      <c r="B54" s="144" t="s">
        <v>98</v>
      </c>
      <c r="C54" s="145" t="s">
        <v>98</v>
      </c>
      <c r="D54" s="145" t="s">
        <v>98</v>
      </c>
      <c r="E54" s="145" t="s">
        <v>98</v>
      </c>
    </row>
    <row r="55" spans="1:5" ht="10.5" thickBot="1">
      <c r="A55" s="143">
        <v>5</v>
      </c>
      <c r="B55" s="145" t="s">
        <v>98</v>
      </c>
      <c r="C55" s="145" t="s">
        <v>98</v>
      </c>
      <c r="D55" s="145" t="s">
        <v>98</v>
      </c>
      <c r="E55" s="145" t="s">
        <v>98</v>
      </c>
    </row>
    <row r="56" spans="1:5" ht="10.5" thickBot="1">
      <c r="A56" s="143">
        <v>6</v>
      </c>
      <c r="B56" s="145" t="s">
        <v>98</v>
      </c>
      <c r="C56" s="145" t="s">
        <v>98</v>
      </c>
      <c r="D56" s="145" t="s">
        <v>98</v>
      </c>
      <c r="E56" s="145" t="s">
        <v>98</v>
      </c>
    </row>
    <row r="57" spans="1:5" ht="10.5" thickBot="1">
      <c r="A57" s="143">
        <v>7</v>
      </c>
      <c r="B57" s="145" t="s">
        <v>98</v>
      </c>
      <c r="C57" s="145" t="s">
        <v>98</v>
      </c>
      <c r="D57" s="145" t="s">
        <v>98</v>
      </c>
      <c r="E57" s="145" t="s">
        <v>98</v>
      </c>
    </row>
    <row r="58" spans="1:5" ht="10.5" thickBot="1">
      <c r="A58" s="143">
        <v>8</v>
      </c>
      <c r="B58" s="145" t="s">
        <v>98</v>
      </c>
      <c r="C58" s="145" t="s">
        <v>98</v>
      </c>
      <c r="D58" s="145" t="s">
        <v>98</v>
      </c>
      <c r="E58" s="145" t="s">
        <v>98</v>
      </c>
    </row>
    <row r="59" spans="1:5" ht="10.5" thickBot="1">
      <c r="A59" s="143">
        <v>9</v>
      </c>
      <c r="B59" s="145" t="s">
        <v>98</v>
      </c>
      <c r="C59" s="145" t="s">
        <v>98</v>
      </c>
      <c r="D59" s="145" t="s">
        <v>98</v>
      </c>
      <c r="E59" s="145" t="s">
        <v>98</v>
      </c>
    </row>
    <row r="60" spans="1:5" ht="10.5" thickBot="1">
      <c r="A60" s="143">
        <v>10</v>
      </c>
      <c r="B60" s="145" t="s">
        <v>98</v>
      </c>
      <c r="C60" s="145" t="s">
        <v>98</v>
      </c>
      <c r="D60" s="145" t="s">
        <v>98</v>
      </c>
      <c r="E60" s="145" t="s">
        <v>98</v>
      </c>
    </row>
    <row r="61" spans="1:5" ht="10.5" thickBot="1">
      <c r="A61" s="143">
        <v>11</v>
      </c>
      <c r="B61" s="145" t="s">
        <v>98</v>
      </c>
      <c r="C61" s="145" t="s">
        <v>98</v>
      </c>
      <c r="D61" s="145" t="s">
        <v>98</v>
      </c>
      <c r="E61" s="145" t="s">
        <v>98</v>
      </c>
    </row>
    <row r="62" spans="1:5" ht="10.5" thickBot="1">
      <c r="A62" s="143">
        <v>12</v>
      </c>
      <c r="B62" s="145" t="s">
        <v>98</v>
      </c>
      <c r="C62" s="145" t="s">
        <v>98</v>
      </c>
      <c r="D62" s="145" t="s">
        <v>98</v>
      </c>
      <c r="E62" s="145" t="s">
        <v>98</v>
      </c>
    </row>
    <row r="63" spans="1:5" ht="10.5" thickBot="1">
      <c r="A63" s="143">
        <v>13</v>
      </c>
      <c r="B63" s="145" t="s">
        <v>98</v>
      </c>
      <c r="C63" s="145" t="s">
        <v>98</v>
      </c>
      <c r="D63" s="145" t="s">
        <v>98</v>
      </c>
      <c r="E63" s="145" t="s">
        <v>98</v>
      </c>
    </row>
    <row r="64" spans="1:5" ht="10.5" thickBot="1">
      <c r="A64" s="143">
        <v>14</v>
      </c>
      <c r="B64" s="145" t="s">
        <v>98</v>
      </c>
      <c r="C64" s="145" t="s">
        <v>98</v>
      </c>
      <c r="D64" s="145" t="s">
        <v>98</v>
      </c>
      <c r="E64" s="145" t="s">
        <v>98</v>
      </c>
    </row>
    <row r="65" spans="1:5" ht="10.5" thickBot="1">
      <c r="A65" s="143">
        <v>15</v>
      </c>
      <c r="B65" s="145" t="s">
        <v>98</v>
      </c>
      <c r="C65" s="145" t="s">
        <v>98</v>
      </c>
      <c r="D65" s="145" t="s">
        <v>98</v>
      </c>
      <c r="E65" s="145" t="s">
        <v>98</v>
      </c>
    </row>
    <row r="66" spans="1:5">
      <c r="A66" s="13"/>
    </row>
    <row r="67" spans="1:5">
      <c r="A67" s="13" t="s">
        <v>119</v>
      </c>
    </row>
    <row r="68" spans="1:5" ht="10.5" thickBot="1">
      <c r="A68" s="13"/>
    </row>
    <row r="69" spans="1:5" ht="10.5" thickBot="1">
      <c r="A69" s="138"/>
      <c r="B69" s="140"/>
    </row>
    <row r="70" spans="1:5">
      <c r="A70" s="324"/>
      <c r="B70" s="151"/>
    </row>
    <row r="71" spans="1:5">
      <c r="A71" s="325"/>
      <c r="B71" s="151" t="s">
        <v>98</v>
      </c>
    </row>
    <row r="72" spans="1:5" ht="10.5" thickBot="1">
      <c r="A72" s="326"/>
      <c r="B72" s="144"/>
    </row>
    <row r="73" spans="1:5">
      <c r="A73" s="13"/>
    </row>
    <row r="74" spans="1:5">
      <c r="A74" s="13" t="s">
        <v>120</v>
      </c>
    </row>
    <row r="76" spans="1:5" ht="10.5" thickBot="1">
      <c r="A76" s="13" t="s">
        <v>121</v>
      </c>
    </row>
    <row r="77" spans="1:5" ht="20.5" thickBot="1">
      <c r="A77" s="152">
        <v>1</v>
      </c>
      <c r="B77" s="139" t="s">
        <v>122</v>
      </c>
      <c r="C77" s="139" t="s">
        <v>123</v>
      </c>
    </row>
    <row r="78" spans="1:5" ht="20.5" thickBot="1">
      <c r="A78" s="153">
        <v>2</v>
      </c>
      <c r="B78" s="145" t="s">
        <v>124</v>
      </c>
      <c r="C78" s="145" t="s">
        <v>125</v>
      </c>
    </row>
    <row r="79" spans="1:5" ht="20.5" thickBot="1">
      <c r="A79" s="153">
        <v>3</v>
      </c>
      <c r="B79" s="145" t="s">
        <v>126</v>
      </c>
      <c r="C79" s="145" t="s">
        <v>127</v>
      </c>
    </row>
    <row r="80" spans="1:5" ht="40.5" thickBot="1">
      <c r="A80" s="153">
        <v>4</v>
      </c>
      <c r="B80" s="145" t="s">
        <v>128</v>
      </c>
      <c r="C80" s="145" t="s">
        <v>129</v>
      </c>
    </row>
    <row r="81" spans="1:4" ht="10.5" thickBot="1"/>
    <row r="82" spans="1:4" ht="10.5" thickBot="1">
      <c r="A82" s="11"/>
      <c r="B82" s="12" t="s">
        <v>130</v>
      </c>
      <c r="C82" s="12" t="s">
        <v>131</v>
      </c>
      <c r="D82" s="12" t="s">
        <v>132</v>
      </c>
    </row>
    <row r="83" spans="1:4" ht="20.5" thickBot="1">
      <c r="A83" s="148">
        <v>0</v>
      </c>
      <c r="B83" s="150" t="s">
        <v>133</v>
      </c>
      <c r="C83" s="150" t="s">
        <v>134</v>
      </c>
      <c r="D83" s="150">
        <v>1</v>
      </c>
    </row>
    <row r="84" spans="1:4" ht="10.5" thickBot="1">
      <c r="A84" s="143">
        <v>1</v>
      </c>
      <c r="B84" s="144" t="s">
        <v>98</v>
      </c>
      <c r="C84" s="145" t="s">
        <v>98</v>
      </c>
      <c r="D84" s="145" t="s">
        <v>98</v>
      </c>
    </row>
    <row r="85" spans="1:4" ht="10.5" thickBot="1">
      <c r="A85" s="143">
        <v>2</v>
      </c>
      <c r="B85" s="144" t="s">
        <v>98</v>
      </c>
      <c r="C85" s="145" t="s">
        <v>98</v>
      </c>
      <c r="D85" s="145" t="s">
        <v>98</v>
      </c>
    </row>
    <row r="86" spans="1:4" ht="10.5" thickBot="1">
      <c r="A86" s="143">
        <v>3</v>
      </c>
      <c r="B86" s="144" t="s">
        <v>98</v>
      </c>
      <c r="C86" s="145" t="s">
        <v>98</v>
      </c>
      <c r="D86" s="145" t="s">
        <v>98</v>
      </c>
    </row>
    <row r="87" spans="1:4" ht="10.5" thickBot="1">
      <c r="A87" s="143">
        <v>4</v>
      </c>
      <c r="B87" s="144" t="s">
        <v>98</v>
      </c>
      <c r="C87" s="145" t="s">
        <v>98</v>
      </c>
      <c r="D87" s="145" t="s">
        <v>98</v>
      </c>
    </row>
    <row r="88" spans="1:4" ht="10.5" thickBot="1">
      <c r="A88" s="143">
        <v>5</v>
      </c>
      <c r="B88" s="145" t="s">
        <v>98</v>
      </c>
      <c r="C88" s="145" t="s">
        <v>98</v>
      </c>
      <c r="D88" s="145" t="s">
        <v>98</v>
      </c>
    </row>
    <row r="89" spans="1:4" ht="10.5" thickBot="1">
      <c r="A89" s="143">
        <v>6</v>
      </c>
      <c r="B89" s="145" t="s">
        <v>98</v>
      </c>
      <c r="C89" s="145" t="s">
        <v>98</v>
      </c>
      <c r="D89" s="145" t="s">
        <v>98</v>
      </c>
    </row>
    <row r="90" spans="1:4" ht="10.5" thickBot="1">
      <c r="A90" s="143">
        <v>7</v>
      </c>
      <c r="B90" s="145" t="s">
        <v>98</v>
      </c>
      <c r="C90" s="145" t="s">
        <v>98</v>
      </c>
      <c r="D90" s="145" t="s">
        <v>98</v>
      </c>
    </row>
    <row r="91" spans="1:4" ht="10.5" thickBot="1">
      <c r="A91" s="143">
        <v>8</v>
      </c>
      <c r="B91" s="145" t="s">
        <v>98</v>
      </c>
      <c r="C91" s="145" t="s">
        <v>98</v>
      </c>
      <c r="D91" s="145" t="s">
        <v>98</v>
      </c>
    </row>
    <row r="92" spans="1:4" ht="10.5" thickBot="1">
      <c r="A92" s="143">
        <v>9</v>
      </c>
      <c r="B92" s="145" t="s">
        <v>98</v>
      </c>
      <c r="C92" s="145" t="s">
        <v>98</v>
      </c>
      <c r="D92" s="145" t="s">
        <v>98</v>
      </c>
    </row>
    <row r="93" spans="1:4" ht="10.5" thickBot="1">
      <c r="A93" s="143">
        <v>10</v>
      </c>
      <c r="B93" s="145" t="s">
        <v>98</v>
      </c>
      <c r="C93" s="145" t="s">
        <v>98</v>
      </c>
      <c r="D93" s="145" t="s">
        <v>98</v>
      </c>
    </row>
    <row r="94" spans="1:4" ht="10.5" thickBot="1">
      <c r="A94" s="143">
        <v>11</v>
      </c>
      <c r="B94" s="145" t="s">
        <v>98</v>
      </c>
      <c r="C94" s="145" t="s">
        <v>98</v>
      </c>
      <c r="D94" s="145" t="s">
        <v>98</v>
      </c>
    </row>
    <row r="95" spans="1:4" ht="10.5" thickBot="1">
      <c r="A95" s="143">
        <v>12</v>
      </c>
      <c r="B95" s="145" t="s">
        <v>98</v>
      </c>
      <c r="C95" s="145" t="s">
        <v>98</v>
      </c>
      <c r="D95" s="145" t="s">
        <v>98</v>
      </c>
    </row>
    <row r="96" spans="1:4" ht="10.5" thickBot="1">
      <c r="A96" s="143">
        <v>13</v>
      </c>
      <c r="B96" s="145" t="s">
        <v>98</v>
      </c>
      <c r="C96" s="145" t="s">
        <v>98</v>
      </c>
      <c r="D96" s="145" t="s">
        <v>98</v>
      </c>
    </row>
    <row r="97" spans="1:4" ht="10.5" thickBot="1">
      <c r="A97" s="143">
        <v>14</v>
      </c>
      <c r="B97" s="145" t="s">
        <v>98</v>
      </c>
      <c r="C97" s="145" t="s">
        <v>98</v>
      </c>
      <c r="D97" s="145" t="s">
        <v>98</v>
      </c>
    </row>
    <row r="98" spans="1:4" ht="10.5" thickBot="1">
      <c r="A98" s="143">
        <v>15</v>
      </c>
      <c r="B98" s="145" t="s">
        <v>98</v>
      </c>
      <c r="C98" s="145" t="s">
        <v>98</v>
      </c>
      <c r="D98" s="145" t="s">
        <v>98</v>
      </c>
    </row>
    <row r="99" spans="1:4" ht="10.5" thickBot="1">
      <c r="A99" s="143">
        <v>16</v>
      </c>
      <c r="B99" s="145" t="s">
        <v>98</v>
      </c>
      <c r="C99" s="145" t="s">
        <v>98</v>
      </c>
      <c r="D99" s="145" t="s">
        <v>98</v>
      </c>
    </row>
    <row r="100" spans="1:4" ht="10.5" thickBot="1">
      <c r="A100" s="143">
        <v>17</v>
      </c>
      <c r="B100" s="145" t="s">
        <v>98</v>
      </c>
      <c r="C100" s="145" t="s">
        <v>98</v>
      </c>
      <c r="D100" s="145" t="s">
        <v>98</v>
      </c>
    </row>
    <row r="101" spans="1:4" ht="10.5" thickBot="1">
      <c r="A101" s="143">
        <v>18</v>
      </c>
      <c r="B101" s="145" t="s">
        <v>98</v>
      </c>
      <c r="C101" s="145" t="s">
        <v>98</v>
      </c>
      <c r="D101" s="145" t="s">
        <v>98</v>
      </c>
    </row>
    <row r="102" spans="1:4" ht="10.5" thickBot="1">
      <c r="A102" s="143">
        <v>19</v>
      </c>
      <c r="B102" s="145" t="s">
        <v>98</v>
      </c>
      <c r="C102" s="145" t="s">
        <v>98</v>
      </c>
      <c r="D102" s="145" t="s">
        <v>98</v>
      </c>
    </row>
    <row r="103" spans="1:4" ht="10.5" thickBot="1">
      <c r="A103" s="143">
        <v>20</v>
      </c>
      <c r="B103" s="145" t="s">
        <v>98</v>
      </c>
      <c r="C103" s="145" t="s">
        <v>98</v>
      </c>
      <c r="D103" s="145" t="s">
        <v>98</v>
      </c>
    </row>
    <row r="105" spans="1:4" ht="10.5" thickBot="1"/>
    <row r="106" spans="1:4" ht="20.5" thickBot="1">
      <c r="A106" s="138"/>
      <c r="B106" s="140" t="s">
        <v>135</v>
      </c>
    </row>
    <row r="107" spans="1:4" ht="10.5" thickBot="1">
      <c r="A107" s="154">
        <v>1</v>
      </c>
      <c r="B107" s="155" t="s">
        <v>98</v>
      </c>
    </row>
    <row r="108" spans="1:4" ht="10.5" thickBot="1">
      <c r="A108" s="154">
        <v>2</v>
      </c>
      <c r="B108" s="155" t="s">
        <v>98</v>
      </c>
    </row>
    <row r="109" spans="1:4">
      <c r="A109" s="154">
        <v>3</v>
      </c>
      <c r="B109" s="155" t="s">
        <v>98</v>
      </c>
    </row>
    <row r="111" spans="1:4">
      <c r="A111" s="13" t="s">
        <v>136</v>
      </c>
    </row>
    <row r="112" spans="1:4">
      <c r="A112" s="156" t="s">
        <v>137</v>
      </c>
    </row>
    <row r="113" spans="1:5">
      <c r="A113" s="81" t="s">
        <v>575</v>
      </c>
      <c r="B113" s="157" t="s">
        <v>576</v>
      </c>
      <c r="C113" s="157"/>
      <c r="D113" s="157"/>
      <c r="E113" s="157"/>
    </row>
    <row r="114" spans="1:5" ht="10.5" thickBot="1">
      <c r="A114" s="158">
        <v>1</v>
      </c>
      <c r="B114" s="159"/>
      <c r="C114" s="159"/>
      <c r="D114" s="159"/>
      <c r="E114" s="159"/>
    </row>
    <row r="115" spans="1:5" ht="10.5" thickBot="1">
      <c r="A115" s="160" t="s">
        <v>138</v>
      </c>
      <c r="B115" s="155"/>
      <c r="C115" s="155"/>
      <c r="D115" s="155"/>
      <c r="E115" s="155"/>
    </row>
    <row r="116" spans="1:5" ht="10.5" thickBot="1">
      <c r="A116" s="160" t="s">
        <v>139</v>
      </c>
      <c r="B116" s="155" t="s">
        <v>98</v>
      </c>
      <c r="C116" s="155" t="s">
        <v>98</v>
      </c>
      <c r="D116" s="155" t="s">
        <v>98</v>
      </c>
      <c r="E116" s="155" t="s">
        <v>98</v>
      </c>
    </row>
    <row r="117" spans="1:5" ht="10.5" thickBot="1">
      <c r="A117" s="160" t="s">
        <v>140</v>
      </c>
      <c r="B117" s="155" t="s">
        <v>98</v>
      </c>
      <c r="C117" s="155" t="s">
        <v>98</v>
      </c>
      <c r="D117" s="155" t="s">
        <v>98</v>
      </c>
      <c r="E117" s="155" t="s">
        <v>98</v>
      </c>
    </row>
    <row r="118" spans="1:5" ht="10.5" thickBot="1">
      <c r="A118" s="160" t="s">
        <v>141</v>
      </c>
      <c r="B118" s="155" t="s">
        <v>98</v>
      </c>
      <c r="C118" s="155" t="s">
        <v>98</v>
      </c>
      <c r="D118" s="155" t="s">
        <v>98</v>
      </c>
      <c r="E118" s="155" t="s">
        <v>98</v>
      </c>
    </row>
    <row r="119" spans="1:5" ht="10.5" thickBot="1">
      <c r="A119" s="160" t="s">
        <v>142</v>
      </c>
      <c r="B119" s="155" t="s">
        <v>98</v>
      </c>
      <c r="C119" s="155" t="s">
        <v>98</v>
      </c>
      <c r="D119" s="155" t="s">
        <v>98</v>
      </c>
      <c r="E119" s="155" t="s">
        <v>98</v>
      </c>
    </row>
    <row r="120" spans="1:5">
      <c r="A120" s="160" t="s">
        <v>143</v>
      </c>
      <c r="B120" s="155" t="s">
        <v>98</v>
      </c>
      <c r="C120" s="155" t="s">
        <v>98</v>
      </c>
      <c r="D120" s="155" t="s">
        <v>98</v>
      </c>
      <c r="E120" s="155" t="s">
        <v>98</v>
      </c>
    </row>
    <row r="121" spans="1:5" ht="10.5" thickBot="1"/>
    <row r="122" spans="1:5" ht="10.5" thickBot="1">
      <c r="A122" s="138">
        <v>2</v>
      </c>
      <c r="B122" s="140"/>
      <c r="C122" s="140"/>
      <c r="D122" s="140"/>
      <c r="E122" s="140"/>
    </row>
    <row r="123" spans="1:5" ht="10.5" thickBot="1">
      <c r="A123" s="160" t="s">
        <v>138</v>
      </c>
      <c r="B123" s="155" t="s">
        <v>98</v>
      </c>
      <c r="C123" s="155" t="s">
        <v>98</v>
      </c>
      <c r="D123" s="155" t="s">
        <v>98</v>
      </c>
      <c r="E123" s="155" t="s">
        <v>98</v>
      </c>
    </row>
    <row r="124" spans="1:5" ht="10.5" thickBot="1">
      <c r="A124" s="160" t="s">
        <v>139</v>
      </c>
      <c r="B124" s="155" t="s">
        <v>98</v>
      </c>
      <c r="C124" s="155" t="s">
        <v>98</v>
      </c>
      <c r="D124" s="155" t="s">
        <v>98</v>
      </c>
      <c r="E124" s="155" t="s">
        <v>98</v>
      </c>
    </row>
    <row r="125" spans="1:5" ht="10.5" thickBot="1">
      <c r="A125" s="160" t="s">
        <v>140</v>
      </c>
      <c r="B125" s="155" t="s">
        <v>98</v>
      </c>
      <c r="C125" s="155" t="s">
        <v>98</v>
      </c>
      <c r="D125" s="155" t="s">
        <v>98</v>
      </c>
      <c r="E125" s="155" t="s">
        <v>98</v>
      </c>
    </row>
    <row r="126" spans="1:5" ht="10.5" thickBot="1">
      <c r="A126" s="160" t="s">
        <v>141</v>
      </c>
      <c r="B126" s="155" t="s">
        <v>98</v>
      </c>
      <c r="C126" s="155" t="s">
        <v>98</v>
      </c>
      <c r="D126" s="155" t="s">
        <v>98</v>
      </c>
      <c r="E126" s="155" t="s">
        <v>98</v>
      </c>
    </row>
    <row r="127" spans="1:5" ht="10.5" thickBot="1">
      <c r="A127" s="160" t="s">
        <v>142</v>
      </c>
      <c r="B127" s="155" t="s">
        <v>98</v>
      </c>
      <c r="C127" s="155" t="s">
        <v>98</v>
      </c>
      <c r="D127" s="155" t="s">
        <v>98</v>
      </c>
      <c r="E127" s="155" t="s">
        <v>98</v>
      </c>
    </row>
    <row r="128" spans="1:5">
      <c r="A128" s="160" t="s">
        <v>143</v>
      </c>
      <c r="B128" s="155" t="s">
        <v>98</v>
      </c>
      <c r="C128" s="155" t="s">
        <v>98</v>
      </c>
      <c r="D128" s="155" t="s">
        <v>98</v>
      </c>
      <c r="E128" s="155" t="s">
        <v>98</v>
      </c>
    </row>
    <row r="129" spans="1:5" ht="10.5" thickBot="1">
      <c r="A129" s="13"/>
    </row>
    <row r="130" spans="1:5" ht="10.5" thickBot="1">
      <c r="A130" s="138">
        <v>3</v>
      </c>
      <c r="B130" s="140"/>
      <c r="C130" s="140"/>
      <c r="D130" s="140"/>
      <c r="E130" s="140"/>
    </row>
    <row r="131" spans="1:5" ht="10.5" thickBot="1">
      <c r="A131" s="160" t="s">
        <v>138</v>
      </c>
      <c r="B131" s="155" t="s">
        <v>98</v>
      </c>
      <c r="C131" s="155" t="s">
        <v>98</v>
      </c>
      <c r="D131" s="155" t="s">
        <v>98</v>
      </c>
      <c r="E131" s="155" t="s">
        <v>98</v>
      </c>
    </row>
    <row r="132" spans="1:5" ht="10.5" thickBot="1">
      <c r="A132" s="160" t="s">
        <v>139</v>
      </c>
      <c r="B132" s="155" t="s">
        <v>98</v>
      </c>
      <c r="C132" s="155" t="s">
        <v>98</v>
      </c>
      <c r="D132" s="155" t="s">
        <v>98</v>
      </c>
      <c r="E132" s="155" t="s">
        <v>98</v>
      </c>
    </row>
    <row r="133" spans="1:5" ht="10.5" thickBot="1">
      <c r="A133" s="160" t="s">
        <v>140</v>
      </c>
      <c r="B133" s="155" t="s">
        <v>98</v>
      </c>
      <c r="C133" s="155" t="s">
        <v>98</v>
      </c>
      <c r="D133" s="155" t="s">
        <v>98</v>
      </c>
      <c r="E133" s="155" t="s">
        <v>98</v>
      </c>
    </row>
    <row r="134" spans="1:5" ht="10.5" thickBot="1">
      <c r="A134" s="160" t="s">
        <v>141</v>
      </c>
      <c r="B134" s="155" t="s">
        <v>98</v>
      </c>
      <c r="C134" s="155" t="s">
        <v>98</v>
      </c>
      <c r="D134" s="155" t="s">
        <v>98</v>
      </c>
      <c r="E134" s="155" t="s">
        <v>98</v>
      </c>
    </row>
    <row r="135" spans="1:5" ht="10.5" thickBot="1">
      <c r="A135" s="160" t="s">
        <v>142</v>
      </c>
      <c r="B135" s="155" t="s">
        <v>98</v>
      </c>
      <c r="C135" s="155" t="s">
        <v>98</v>
      </c>
      <c r="D135" s="155" t="s">
        <v>98</v>
      </c>
      <c r="E135" s="155" t="s">
        <v>98</v>
      </c>
    </row>
    <row r="136" spans="1:5">
      <c r="A136" s="160" t="s">
        <v>143</v>
      </c>
      <c r="B136" s="155" t="s">
        <v>98</v>
      </c>
      <c r="C136" s="155" t="s">
        <v>98</v>
      </c>
      <c r="D136" s="155" t="s">
        <v>98</v>
      </c>
      <c r="E136" s="155" t="s">
        <v>98</v>
      </c>
    </row>
    <row r="137" spans="1:5" ht="10.5" thickBot="1">
      <c r="A137" s="13"/>
    </row>
    <row r="138" spans="1:5" ht="10.5" thickBot="1">
      <c r="A138" s="138">
        <v>4</v>
      </c>
      <c r="B138" s="140"/>
      <c r="C138" s="140"/>
      <c r="D138" s="140"/>
      <c r="E138" s="140"/>
    </row>
    <row r="139" spans="1:5" ht="10.5" thickBot="1">
      <c r="A139" s="160" t="s">
        <v>138</v>
      </c>
      <c r="B139" s="155" t="s">
        <v>98</v>
      </c>
      <c r="C139" s="155" t="s">
        <v>98</v>
      </c>
      <c r="D139" s="155" t="s">
        <v>98</v>
      </c>
      <c r="E139" s="155" t="s">
        <v>98</v>
      </c>
    </row>
    <row r="140" spans="1:5" ht="10.5" thickBot="1">
      <c r="A140" s="160" t="s">
        <v>139</v>
      </c>
      <c r="B140" s="155" t="s">
        <v>98</v>
      </c>
      <c r="C140" s="155" t="s">
        <v>98</v>
      </c>
      <c r="D140" s="155" t="s">
        <v>98</v>
      </c>
      <c r="E140" s="155" t="s">
        <v>98</v>
      </c>
    </row>
    <row r="141" spans="1:5" ht="10.5" thickBot="1">
      <c r="A141" s="160" t="s">
        <v>140</v>
      </c>
      <c r="B141" s="155" t="s">
        <v>98</v>
      </c>
      <c r="C141" s="155" t="s">
        <v>98</v>
      </c>
      <c r="D141" s="155" t="s">
        <v>98</v>
      </c>
      <c r="E141" s="155" t="s">
        <v>98</v>
      </c>
    </row>
    <row r="142" spans="1:5" ht="10.5" thickBot="1">
      <c r="A142" s="160" t="s">
        <v>141</v>
      </c>
      <c r="B142" s="155" t="s">
        <v>98</v>
      </c>
      <c r="C142" s="155" t="s">
        <v>98</v>
      </c>
      <c r="D142" s="155" t="s">
        <v>98</v>
      </c>
      <c r="E142" s="155" t="s">
        <v>98</v>
      </c>
    </row>
    <row r="143" spans="1:5" ht="10.5" thickBot="1">
      <c r="A143" s="160" t="s">
        <v>142</v>
      </c>
      <c r="B143" s="155" t="s">
        <v>98</v>
      </c>
      <c r="C143" s="155" t="s">
        <v>98</v>
      </c>
      <c r="D143" s="155" t="s">
        <v>98</v>
      </c>
      <c r="E143" s="155" t="s">
        <v>98</v>
      </c>
    </row>
    <row r="144" spans="1:5">
      <c r="A144" s="160" t="s">
        <v>143</v>
      </c>
      <c r="B144" s="155" t="s">
        <v>98</v>
      </c>
      <c r="C144" s="155" t="s">
        <v>98</v>
      </c>
      <c r="D144" s="155" t="s">
        <v>98</v>
      </c>
    </row>
    <row r="146" spans="1:4">
      <c r="A146" s="13" t="s">
        <v>144</v>
      </c>
    </row>
    <row r="147" spans="1:4" ht="10.5" thickBot="1"/>
    <row r="148" spans="1:4" ht="30.5" thickBot="1">
      <c r="A148" s="11"/>
      <c r="B148" s="12" t="s">
        <v>145</v>
      </c>
      <c r="C148" s="12" t="s">
        <v>146</v>
      </c>
      <c r="D148" s="12" t="s">
        <v>147</v>
      </c>
    </row>
    <row r="149" spans="1:4" ht="80.5" thickBot="1">
      <c r="A149" s="148">
        <v>0</v>
      </c>
      <c r="B149" s="150" t="s">
        <v>148</v>
      </c>
      <c r="C149" s="150" t="s">
        <v>149</v>
      </c>
      <c r="D149" s="150" t="s">
        <v>150</v>
      </c>
    </row>
    <row r="150" spans="1:4" ht="10.5" thickBot="1">
      <c r="A150" s="143">
        <v>1</v>
      </c>
      <c r="B150" s="144" t="s">
        <v>98</v>
      </c>
      <c r="C150" s="145" t="s">
        <v>98</v>
      </c>
      <c r="D150" s="145" t="s">
        <v>98</v>
      </c>
    </row>
    <row r="151" spans="1:4" ht="10.5" thickBot="1">
      <c r="A151" s="143">
        <v>2</v>
      </c>
      <c r="B151" s="144" t="s">
        <v>98</v>
      </c>
      <c r="C151" s="145" t="s">
        <v>98</v>
      </c>
      <c r="D151" s="145" t="s">
        <v>98</v>
      </c>
    </row>
    <row r="152" spans="1:4" ht="10.5" thickBot="1">
      <c r="A152" s="143">
        <v>3</v>
      </c>
      <c r="B152" s="144" t="s">
        <v>98</v>
      </c>
      <c r="C152" s="145" t="s">
        <v>98</v>
      </c>
      <c r="D152" s="145" t="s">
        <v>98</v>
      </c>
    </row>
    <row r="153" spans="1:4" ht="10.5" thickBot="1">
      <c r="A153" s="143">
        <v>4</v>
      </c>
      <c r="B153" s="144" t="s">
        <v>98</v>
      </c>
      <c r="C153" s="145" t="s">
        <v>98</v>
      </c>
      <c r="D153" s="145" t="s">
        <v>98</v>
      </c>
    </row>
    <row r="154" spans="1:4" ht="10.5" thickBot="1">
      <c r="A154" s="143">
        <v>5</v>
      </c>
      <c r="B154" s="145" t="s">
        <v>98</v>
      </c>
      <c r="C154" s="145" t="s">
        <v>98</v>
      </c>
      <c r="D154" s="145" t="s">
        <v>98</v>
      </c>
    </row>
    <row r="155" spans="1:4" ht="10.5" thickBot="1">
      <c r="A155" s="143">
        <v>6</v>
      </c>
      <c r="B155" s="145" t="s">
        <v>98</v>
      </c>
      <c r="C155" s="145" t="s">
        <v>98</v>
      </c>
      <c r="D155" s="145" t="s">
        <v>98</v>
      </c>
    </row>
    <row r="156" spans="1:4" ht="10.5" thickBot="1">
      <c r="A156" s="143">
        <v>7</v>
      </c>
      <c r="B156" s="145" t="s">
        <v>98</v>
      </c>
      <c r="C156" s="145" t="s">
        <v>98</v>
      </c>
      <c r="D156" s="145" t="s">
        <v>98</v>
      </c>
    </row>
    <row r="157" spans="1:4" ht="10.5" thickBot="1">
      <c r="A157" s="143">
        <v>8</v>
      </c>
      <c r="B157" s="145" t="s">
        <v>98</v>
      </c>
      <c r="C157" s="145" t="s">
        <v>98</v>
      </c>
      <c r="D157" s="145" t="s">
        <v>98</v>
      </c>
    </row>
    <row r="158" spans="1:4" ht="10.5" thickBot="1">
      <c r="A158" s="143">
        <v>9</v>
      </c>
      <c r="B158" s="145" t="s">
        <v>98</v>
      </c>
      <c r="C158" s="145" t="s">
        <v>98</v>
      </c>
      <c r="D158" s="145" t="s">
        <v>98</v>
      </c>
    </row>
    <row r="159" spans="1:4" ht="10.5" thickBot="1">
      <c r="A159" s="143">
        <v>10</v>
      </c>
      <c r="B159" s="145" t="s">
        <v>98</v>
      </c>
      <c r="C159" s="145" t="s">
        <v>98</v>
      </c>
      <c r="D159" s="145" t="s">
        <v>98</v>
      </c>
    </row>
    <row r="160" spans="1:4" ht="10.5" thickBot="1">
      <c r="A160" s="143">
        <v>11</v>
      </c>
      <c r="B160" s="145" t="s">
        <v>98</v>
      </c>
      <c r="C160" s="145" t="s">
        <v>98</v>
      </c>
      <c r="D160" s="145" t="s">
        <v>98</v>
      </c>
    </row>
    <row r="161" spans="1:4" ht="10.5" thickBot="1">
      <c r="A161" s="143">
        <v>12</v>
      </c>
      <c r="B161" s="145" t="s">
        <v>98</v>
      </c>
      <c r="C161" s="145" t="s">
        <v>98</v>
      </c>
      <c r="D161" s="145" t="s">
        <v>98</v>
      </c>
    </row>
    <row r="162" spans="1:4" ht="10.5" thickBot="1">
      <c r="A162" s="143">
        <v>13</v>
      </c>
      <c r="B162" s="145" t="s">
        <v>98</v>
      </c>
      <c r="C162" s="145" t="s">
        <v>98</v>
      </c>
      <c r="D162" s="145" t="s">
        <v>98</v>
      </c>
    </row>
    <row r="163" spans="1:4" ht="10.5" thickBot="1">
      <c r="A163" s="143">
        <v>14</v>
      </c>
      <c r="B163" s="145" t="s">
        <v>98</v>
      </c>
      <c r="C163" s="145" t="s">
        <v>98</v>
      </c>
      <c r="D163" s="145" t="s">
        <v>98</v>
      </c>
    </row>
    <row r="164" spans="1:4" ht="10.5" thickBot="1">
      <c r="A164" s="143">
        <v>15</v>
      </c>
      <c r="B164" s="145" t="s">
        <v>98</v>
      </c>
      <c r="C164" s="145" t="s">
        <v>98</v>
      </c>
      <c r="D164" s="145" t="s">
        <v>98</v>
      </c>
    </row>
    <row r="166" spans="1:4" ht="10.5" thickBot="1"/>
    <row r="167" spans="1:4" ht="20.5" thickBot="1">
      <c r="A167" s="138"/>
      <c r="B167" s="140" t="s">
        <v>135</v>
      </c>
    </row>
    <row r="168" spans="1:4" ht="10.5" thickBot="1">
      <c r="A168" s="154">
        <v>1</v>
      </c>
      <c r="B168" s="155" t="s">
        <v>98</v>
      </c>
    </row>
    <row r="169" spans="1:4" ht="10.5" thickBot="1">
      <c r="A169" s="154">
        <v>2</v>
      </c>
      <c r="B169" s="155" t="s">
        <v>98</v>
      </c>
    </row>
    <row r="170" spans="1:4">
      <c r="A170" s="154">
        <v>3</v>
      </c>
      <c r="B170" s="155" t="s">
        <v>98</v>
      </c>
    </row>
  </sheetData>
  <customSheetViews>
    <customSheetView guid="{BD3BB644-FD58-43C6-8156-1BD0BBDEEE88}" state="hidden">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1"/>
      <headerFooter>
        <oddHeader>&amp;C1. Miljøledelse og handlingsplaner</oddHeader>
        <oddFooter>Side &amp;P af &amp;N</oddFooter>
      </headerFooter>
    </customSheetView>
    <customSheetView guid="{A1D9BC16-97D5-4B07-B3B4-7722A1CAE2B0}" state="hidden">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2"/>
      <headerFooter>
        <oddHeader>&amp;C1. Miljøledelse og handlingsplaner</oddHeader>
        <oddFooter>Side &amp;P af &amp;N</oddFooter>
      </headerFooter>
    </customSheetView>
    <customSheetView guid="{507F482F-13C0-4805-AED4-AEDBC347912B}" showPageBreaks="1" state="hidden">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3"/>
      <headerFooter>
        <oddHeader>&amp;C1. Miljøledelse og handlingsplaner</oddHeader>
        <oddFooter>Side &amp;P af &amp;N</oddFooter>
      </headerFooter>
    </customSheetView>
  </customSheetViews>
  <mergeCells count="1">
    <mergeCell ref="A70:A72"/>
  </mergeCells>
  <pageMargins left="0.7" right="0.7" top="0.75" bottom="0.75" header="0.3" footer="0.3"/>
  <pageSetup paperSize="9" orientation="portrait" r:id="rId4"/>
  <headerFooter>
    <oddHeader>&amp;C1. Miljøledelse og handlingsplaner</oddHeader>
    <oddFooter>Side &amp;P af &amp;N</oddFooter>
  </headerFooter>
  <rowBreaks count="4" manualBreakCount="4">
    <brk id="46" max="16383" man="1"/>
    <brk id="66" max="16383" man="1"/>
    <brk id="11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M85"/>
  <sheetViews>
    <sheetView topLeftCell="C38" zoomScaleNormal="100" zoomScaleSheetLayoutView="100" workbookViewId="0">
      <selection activeCell="B6" sqref="B6"/>
    </sheetView>
  </sheetViews>
  <sheetFormatPr defaultRowHeight="14.5"/>
  <cols>
    <col min="1" max="4" width="9.36328125" bestFit="1" customWidth="1"/>
    <col min="5" max="5" width="10.6328125" customWidth="1"/>
    <col min="6" max="7" width="9.6328125" bestFit="1" customWidth="1"/>
    <col min="8" max="8" width="12.36328125" customWidth="1"/>
    <col min="9" max="9" width="6" customWidth="1"/>
    <col min="10" max="10" width="46.6328125" customWidth="1"/>
    <col min="13" max="13" width="10.453125" customWidth="1"/>
  </cols>
  <sheetData>
    <row r="1" spans="1:13">
      <c r="A1" s="13" t="s">
        <v>171</v>
      </c>
      <c r="B1" s="7"/>
      <c r="C1" s="8"/>
      <c r="D1" s="6" t="s">
        <v>151</v>
      </c>
      <c r="E1" s="9">
        <v>37</v>
      </c>
      <c r="F1" s="6"/>
      <c r="G1" s="6" t="s">
        <v>152</v>
      </c>
      <c r="J1" s="75" t="s">
        <v>199</v>
      </c>
      <c r="K1" s="64"/>
      <c r="L1" s="64"/>
      <c r="M1" s="64"/>
    </row>
    <row r="2" spans="1:13" ht="18">
      <c r="A2" s="47"/>
      <c r="B2" s="47" t="s">
        <v>153</v>
      </c>
      <c r="C2" s="47" t="s">
        <v>154</v>
      </c>
      <c r="D2" s="47" t="s">
        <v>155</v>
      </c>
      <c r="E2" s="47" t="s">
        <v>156</v>
      </c>
      <c r="F2" s="47" t="s">
        <v>157</v>
      </c>
      <c r="G2" s="47" t="s">
        <v>158</v>
      </c>
      <c r="H2" s="47" t="s">
        <v>159</v>
      </c>
      <c r="J2" s="65" t="s">
        <v>215</v>
      </c>
      <c r="K2" s="65" t="s">
        <v>173</v>
      </c>
      <c r="L2" s="65" t="s">
        <v>174</v>
      </c>
      <c r="M2" s="65" t="s">
        <v>175</v>
      </c>
    </row>
    <row r="3" spans="1:13">
      <c r="A3" s="14">
        <v>0</v>
      </c>
      <c r="B3" s="15">
        <v>40189</v>
      </c>
      <c r="C3" s="16">
        <v>17700</v>
      </c>
      <c r="D3" s="16">
        <v>3500</v>
      </c>
      <c r="E3" s="16">
        <v>30</v>
      </c>
      <c r="F3" s="16">
        <f>(E1*D3)/E3</f>
        <v>4316.666666666667</v>
      </c>
      <c r="G3" s="16">
        <f>D3/E3*30.5</f>
        <v>3558.3333333333335</v>
      </c>
      <c r="H3" s="17">
        <f>G3*E1</f>
        <v>131658.33333333334</v>
      </c>
      <c r="J3" s="68" t="s">
        <v>200</v>
      </c>
      <c r="K3" s="66">
        <v>7</v>
      </c>
      <c r="L3" s="67"/>
      <c r="M3" s="67"/>
    </row>
    <row r="4" spans="1:13">
      <c r="A4" s="14">
        <v>0</v>
      </c>
      <c r="B4" s="15">
        <v>40221</v>
      </c>
      <c r="C4" s="16">
        <v>22500</v>
      </c>
      <c r="D4" s="16">
        <f>C4-C3</f>
        <v>4800</v>
      </c>
      <c r="E4" s="16">
        <f>B4-B3</f>
        <v>32</v>
      </c>
      <c r="F4" s="16">
        <f>D4*E1/E4</f>
        <v>5550</v>
      </c>
      <c r="G4" s="16">
        <f>D4/E4*30.5</f>
        <v>4575</v>
      </c>
      <c r="H4" s="17">
        <f>G4*E1</f>
        <v>169275</v>
      </c>
      <c r="J4" s="68" t="s">
        <v>176</v>
      </c>
      <c r="K4" s="66">
        <v>8</v>
      </c>
      <c r="L4" s="67"/>
      <c r="M4" s="67"/>
    </row>
    <row r="5" spans="1:13">
      <c r="A5" s="18" t="s">
        <v>160</v>
      </c>
      <c r="B5" s="19"/>
      <c r="C5" s="20"/>
      <c r="D5" s="21"/>
      <c r="E5" s="22" t="s">
        <v>98</v>
      </c>
      <c r="F5" s="21"/>
      <c r="G5" s="22"/>
      <c r="H5" s="23" t="s">
        <v>98</v>
      </c>
      <c r="J5" s="68" t="s">
        <v>177</v>
      </c>
      <c r="K5" s="66">
        <v>3.75</v>
      </c>
      <c r="L5" s="67"/>
      <c r="M5" s="67"/>
    </row>
    <row r="6" spans="1:13">
      <c r="A6" s="18">
        <v>1</v>
      </c>
      <c r="B6" s="180"/>
      <c r="C6" s="20"/>
      <c r="D6" s="21">
        <f>C6-C5</f>
        <v>0</v>
      </c>
      <c r="E6" s="22">
        <f>B6-B5</f>
        <v>0</v>
      </c>
      <c r="F6" s="21" t="e">
        <f>D6*E1/E6</f>
        <v>#DIV/0!</v>
      </c>
      <c r="G6" s="21" t="e">
        <f>D6/E6*30.5</f>
        <v>#DIV/0!</v>
      </c>
      <c r="H6" s="23" t="e">
        <f>G6*E1</f>
        <v>#DIV/0!</v>
      </c>
      <c r="J6" s="68" t="s">
        <v>178</v>
      </c>
      <c r="K6" s="66">
        <v>37</v>
      </c>
      <c r="L6" s="67"/>
      <c r="M6" s="67"/>
    </row>
    <row r="7" spans="1:13">
      <c r="A7" s="18">
        <v>2</v>
      </c>
      <c r="B7" s="19"/>
      <c r="C7" s="20"/>
      <c r="D7" s="21">
        <f t="shared" ref="D7:D24" si="0">C7-C6</f>
        <v>0</v>
      </c>
      <c r="E7" s="22">
        <f t="shared" ref="E7:E24" si="1">B7-B6</f>
        <v>0</v>
      </c>
      <c r="F7" s="21" t="e">
        <f>D7*E1/E7</f>
        <v>#DIV/0!</v>
      </c>
      <c r="G7" s="21" t="e">
        <f t="shared" ref="G7:G24" si="2">D7/E7*30.5</f>
        <v>#DIV/0!</v>
      </c>
      <c r="H7" s="23" t="e">
        <f>G7*E1</f>
        <v>#DIV/0!</v>
      </c>
      <c r="J7" s="68" t="s">
        <v>179</v>
      </c>
      <c r="K7" s="66">
        <v>365</v>
      </c>
      <c r="L7" s="67"/>
      <c r="M7" s="67"/>
    </row>
    <row r="8" spans="1:13">
      <c r="A8" s="18">
        <v>3</v>
      </c>
      <c r="B8" s="19" t="s">
        <v>98</v>
      </c>
      <c r="C8" s="20" t="s">
        <v>98</v>
      </c>
      <c r="D8" s="21" t="e">
        <f t="shared" si="0"/>
        <v>#VALUE!</v>
      </c>
      <c r="E8" s="22" t="e">
        <f t="shared" si="1"/>
        <v>#VALUE!</v>
      </c>
      <c r="F8" s="21" t="e">
        <f t="shared" ref="F8" si="3">D8*E3/E8</f>
        <v>#VALUE!</v>
      </c>
      <c r="G8" s="21" t="e">
        <f t="shared" si="2"/>
        <v>#VALUE!</v>
      </c>
      <c r="H8" s="23" t="e">
        <f>G8*E1</f>
        <v>#VALUE!</v>
      </c>
      <c r="J8" s="68" t="s">
        <v>198</v>
      </c>
      <c r="K8" s="66">
        <v>100</v>
      </c>
      <c r="L8" s="67"/>
      <c r="M8" s="67"/>
    </row>
    <row r="9" spans="1:13">
      <c r="A9" s="18">
        <v>4</v>
      </c>
      <c r="B9" s="19" t="s">
        <v>98</v>
      </c>
      <c r="C9" s="20" t="s">
        <v>98</v>
      </c>
      <c r="D9" s="21" t="e">
        <f t="shared" si="0"/>
        <v>#VALUE!</v>
      </c>
      <c r="E9" s="22" t="e">
        <f t="shared" si="1"/>
        <v>#VALUE!</v>
      </c>
      <c r="F9" s="21" t="e">
        <f>D9*E3/E9</f>
        <v>#VALUE!</v>
      </c>
      <c r="G9" s="21" t="e">
        <f t="shared" si="2"/>
        <v>#VALUE!</v>
      </c>
      <c r="H9" s="23" t="e">
        <f t="shared" ref="H9" si="4">G9*E4</f>
        <v>#VALUE!</v>
      </c>
      <c r="J9" s="68" t="s">
        <v>180</v>
      </c>
      <c r="K9" s="66">
        <v>0.6</v>
      </c>
      <c r="L9" s="67"/>
      <c r="M9" s="67"/>
    </row>
    <row r="10" spans="1:13">
      <c r="A10" s="18">
        <v>5</v>
      </c>
      <c r="B10" s="19" t="s">
        <v>98</v>
      </c>
      <c r="C10" s="20" t="s">
        <v>98</v>
      </c>
      <c r="D10" s="21" t="e">
        <f t="shared" si="0"/>
        <v>#VALUE!</v>
      </c>
      <c r="E10" s="22" t="e">
        <f t="shared" si="1"/>
        <v>#VALUE!</v>
      </c>
      <c r="F10" s="21" t="e">
        <f>D10*E3/E10</f>
        <v>#VALUE!</v>
      </c>
      <c r="G10" s="21" t="e">
        <f t="shared" si="2"/>
        <v>#VALUE!</v>
      </c>
      <c r="H10" s="23" t="e">
        <f>G10*E1</f>
        <v>#VALUE!</v>
      </c>
      <c r="J10" s="68" t="s">
        <v>181</v>
      </c>
      <c r="K10" s="66">
        <v>1500</v>
      </c>
      <c r="L10" s="67"/>
      <c r="M10" s="67"/>
    </row>
    <row r="11" spans="1:13">
      <c r="A11" s="18">
        <v>6</v>
      </c>
      <c r="B11" s="19" t="s">
        <v>98</v>
      </c>
      <c r="C11" s="20" t="s">
        <v>98</v>
      </c>
      <c r="D11" s="21" t="e">
        <f t="shared" si="0"/>
        <v>#VALUE!</v>
      </c>
      <c r="E11" s="22" t="e">
        <f t="shared" si="1"/>
        <v>#VALUE!</v>
      </c>
      <c r="F11" s="21" t="e">
        <f>D11*E3/E11</f>
        <v>#VALUE!</v>
      </c>
      <c r="G11" s="21" t="e">
        <f t="shared" si="2"/>
        <v>#VALUE!</v>
      </c>
      <c r="H11" s="23" t="e">
        <f>G11*E1</f>
        <v>#VALUE!</v>
      </c>
      <c r="J11" s="68" t="s">
        <v>182</v>
      </c>
      <c r="K11" s="66">
        <v>0</v>
      </c>
      <c r="L11" s="67"/>
      <c r="M11" s="67"/>
    </row>
    <row r="12" spans="1:13">
      <c r="A12" s="18">
        <v>7</v>
      </c>
      <c r="B12" s="19" t="s">
        <v>98</v>
      </c>
      <c r="C12" s="20" t="s">
        <v>98</v>
      </c>
      <c r="D12" s="21" t="e">
        <f t="shared" si="0"/>
        <v>#VALUE!</v>
      </c>
      <c r="E12" s="22" t="e">
        <f t="shared" si="1"/>
        <v>#VALUE!</v>
      </c>
      <c r="F12" s="21" t="e">
        <f>D12*E3/E12</f>
        <v>#VALUE!</v>
      </c>
      <c r="G12" s="21" t="e">
        <f t="shared" si="2"/>
        <v>#VALUE!</v>
      </c>
      <c r="H12" s="23" t="e">
        <f>G12*E1</f>
        <v>#VALUE!</v>
      </c>
      <c r="J12" s="68" t="s">
        <v>183</v>
      </c>
      <c r="K12" s="67"/>
      <c r="L12" s="69">
        <f>K3*K4*K7*K8*K9</f>
        <v>1226400</v>
      </c>
      <c r="M12" s="70">
        <f>L12*K6/1000</f>
        <v>45376.800000000003</v>
      </c>
    </row>
    <row r="13" spans="1:13">
      <c r="A13" s="18">
        <v>8</v>
      </c>
      <c r="B13" s="19" t="s">
        <v>98</v>
      </c>
      <c r="C13" s="20" t="s">
        <v>98</v>
      </c>
      <c r="D13" s="21" t="e">
        <f t="shared" si="0"/>
        <v>#VALUE!</v>
      </c>
      <c r="E13" s="22" t="e">
        <f t="shared" si="1"/>
        <v>#VALUE!</v>
      </c>
      <c r="F13" s="21" t="e">
        <f>D13*E3/E13</f>
        <v>#VALUE!</v>
      </c>
      <c r="G13" s="21" t="e">
        <f t="shared" si="2"/>
        <v>#VALUE!</v>
      </c>
      <c r="H13" s="23" t="e">
        <f>G13*E1</f>
        <v>#VALUE!</v>
      </c>
      <c r="J13" s="68" t="s">
        <v>184</v>
      </c>
      <c r="K13" s="67"/>
      <c r="L13" s="69">
        <f>K3*K5*K7*K8*K9</f>
        <v>574875</v>
      </c>
      <c r="M13" s="70">
        <f>L13*K6/1000</f>
        <v>21270.375</v>
      </c>
    </row>
    <row r="14" spans="1:13">
      <c r="A14" s="18">
        <v>9</v>
      </c>
      <c r="B14" s="19" t="s">
        <v>98</v>
      </c>
      <c r="C14" s="20" t="s">
        <v>98</v>
      </c>
      <c r="D14" s="21" t="e">
        <f t="shared" si="0"/>
        <v>#VALUE!</v>
      </c>
      <c r="E14" s="22" t="e">
        <f t="shared" si="1"/>
        <v>#VALUE!</v>
      </c>
      <c r="F14" s="21" t="e">
        <f>D14*E3/E14</f>
        <v>#VALUE!</v>
      </c>
      <c r="G14" s="21" t="e">
        <f t="shared" si="2"/>
        <v>#VALUE!</v>
      </c>
      <c r="H14" s="23" t="e">
        <f>G14*E1</f>
        <v>#VALUE!</v>
      </c>
      <c r="J14" s="68" t="s">
        <v>185</v>
      </c>
      <c r="K14" s="71"/>
      <c r="L14" s="69">
        <f>L12-L13</f>
        <v>651525</v>
      </c>
      <c r="M14" s="70">
        <f>M12-M13</f>
        <v>24106.425000000003</v>
      </c>
    </row>
    <row r="15" spans="1:13">
      <c r="A15" s="18">
        <v>10</v>
      </c>
      <c r="B15" s="19" t="s">
        <v>98</v>
      </c>
      <c r="C15" s="20" t="s">
        <v>98</v>
      </c>
      <c r="D15" s="21" t="e">
        <f t="shared" si="0"/>
        <v>#VALUE!</v>
      </c>
      <c r="E15" s="22" t="e">
        <f t="shared" si="1"/>
        <v>#VALUE!</v>
      </c>
      <c r="F15" s="21" t="e">
        <f>D15*E3/E15</f>
        <v>#VALUE!</v>
      </c>
      <c r="G15" s="21" t="e">
        <f t="shared" si="2"/>
        <v>#VALUE!</v>
      </c>
      <c r="H15" s="23" t="e">
        <f>G15*E1</f>
        <v>#VALUE!</v>
      </c>
      <c r="J15" s="68" t="s">
        <v>186</v>
      </c>
      <c r="K15" s="67"/>
      <c r="L15" s="72"/>
      <c r="M15" s="73">
        <f>(K10+K11)*K8/M14</f>
        <v>6.2224075116903474</v>
      </c>
    </row>
    <row r="16" spans="1:13">
      <c r="A16" s="18">
        <v>11</v>
      </c>
      <c r="B16" s="19" t="s">
        <v>98</v>
      </c>
      <c r="C16" s="20" t="s">
        <v>98</v>
      </c>
      <c r="D16" s="21" t="e">
        <f t="shared" si="0"/>
        <v>#VALUE!</v>
      </c>
      <c r="E16" s="22" t="e">
        <f t="shared" si="1"/>
        <v>#VALUE!</v>
      </c>
      <c r="F16" s="21" t="e">
        <f>D16*E3/E16</f>
        <v>#VALUE!</v>
      </c>
      <c r="G16" s="21" t="e">
        <f t="shared" si="2"/>
        <v>#VALUE!</v>
      </c>
      <c r="H16" s="23" t="e">
        <f>G16*E1</f>
        <v>#VALUE!</v>
      </c>
      <c r="J16" s="74" t="s">
        <v>187</v>
      </c>
      <c r="K16" s="67"/>
      <c r="L16" s="69">
        <f>L14*10</f>
        <v>6515250</v>
      </c>
      <c r="M16" s="70">
        <f>(M14*10)-((K10+K11)*100)</f>
        <v>91064.250000000029</v>
      </c>
    </row>
    <row r="17" spans="1:13">
      <c r="A17" s="18">
        <v>13</v>
      </c>
      <c r="B17" s="19" t="s">
        <v>98</v>
      </c>
      <c r="C17" s="20" t="s">
        <v>98</v>
      </c>
      <c r="D17" s="21" t="e">
        <f t="shared" si="0"/>
        <v>#VALUE!</v>
      </c>
      <c r="E17" s="22" t="e">
        <f t="shared" si="1"/>
        <v>#VALUE!</v>
      </c>
      <c r="F17" s="21" t="e">
        <f>D17*E3/E17</f>
        <v>#VALUE!</v>
      </c>
      <c r="G17" s="21" t="e">
        <f t="shared" si="2"/>
        <v>#VALUE!</v>
      </c>
      <c r="H17" s="23" t="e">
        <f>G17*E1</f>
        <v>#VALUE!</v>
      </c>
    </row>
    <row r="18" spans="1:13">
      <c r="A18" s="18">
        <v>14</v>
      </c>
      <c r="B18" s="19" t="s">
        <v>98</v>
      </c>
      <c r="C18" s="20" t="s">
        <v>98</v>
      </c>
      <c r="D18" s="21" t="e">
        <f t="shared" si="0"/>
        <v>#VALUE!</v>
      </c>
      <c r="E18" s="22" t="e">
        <f t="shared" si="1"/>
        <v>#VALUE!</v>
      </c>
      <c r="F18" s="21" t="e">
        <f>D18*E3/E18</f>
        <v>#VALUE!</v>
      </c>
      <c r="G18" s="21" t="e">
        <f t="shared" si="2"/>
        <v>#VALUE!</v>
      </c>
      <c r="H18" s="23" t="e">
        <f>G18*E1</f>
        <v>#VALUE!</v>
      </c>
      <c r="J18" s="48" t="s">
        <v>216</v>
      </c>
      <c r="K18" s="48" t="s">
        <v>173</v>
      </c>
      <c r="L18" s="48" t="s">
        <v>174</v>
      </c>
      <c r="M18" s="48" t="s">
        <v>175</v>
      </c>
    </row>
    <row r="19" spans="1:13">
      <c r="A19" s="18">
        <v>15</v>
      </c>
      <c r="B19" s="19" t="s">
        <v>98</v>
      </c>
      <c r="C19" s="20" t="s">
        <v>98</v>
      </c>
      <c r="D19" s="21" t="e">
        <f t="shared" si="0"/>
        <v>#VALUE!</v>
      </c>
      <c r="E19" s="22" t="e">
        <f t="shared" si="1"/>
        <v>#VALUE!</v>
      </c>
      <c r="F19" s="21" t="e">
        <f>D19*E3/E19</f>
        <v>#VALUE!</v>
      </c>
      <c r="G19" s="21" t="e">
        <f t="shared" si="2"/>
        <v>#VALUE!</v>
      </c>
      <c r="H19" s="23" t="e">
        <f>G19*E1</f>
        <v>#VALUE!</v>
      </c>
      <c r="J19" s="51" t="s">
        <v>201</v>
      </c>
      <c r="K19" s="49">
        <v>2</v>
      </c>
      <c r="L19" s="50"/>
      <c r="M19" s="50"/>
    </row>
    <row r="20" spans="1:13">
      <c r="A20" s="18">
        <v>16</v>
      </c>
      <c r="B20" s="19" t="s">
        <v>98</v>
      </c>
      <c r="C20" s="20" t="s">
        <v>98</v>
      </c>
      <c r="D20" s="21" t="e">
        <f t="shared" si="0"/>
        <v>#VALUE!</v>
      </c>
      <c r="E20" s="22" t="e">
        <f t="shared" si="1"/>
        <v>#VALUE!</v>
      </c>
      <c r="F20" s="21" t="e">
        <f>D20*E3/E20</f>
        <v>#VALUE!</v>
      </c>
      <c r="G20" s="21" t="e">
        <f t="shared" si="2"/>
        <v>#VALUE!</v>
      </c>
      <c r="H20" s="23" t="e">
        <f>G20*E1</f>
        <v>#VALUE!</v>
      </c>
      <c r="J20" s="51" t="s">
        <v>202</v>
      </c>
      <c r="K20" s="49">
        <v>4</v>
      </c>
      <c r="L20" s="50"/>
      <c r="M20" s="50"/>
    </row>
    <row r="21" spans="1:13">
      <c r="A21" s="18">
        <v>17</v>
      </c>
      <c r="B21" s="19" t="s">
        <v>98</v>
      </c>
      <c r="C21" s="20" t="s">
        <v>98</v>
      </c>
      <c r="D21" s="21" t="e">
        <f t="shared" si="0"/>
        <v>#VALUE!</v>
      </c>
      <c r="E21" s="22" t="e">
        <f t="shared" si="1"/>
        <v>#VALUE!</v>
      </c>
      <c r="F21" s="21" t="e">
        <f>D21*E3/E21</f>
        <v>#VALUE!</v>
      </c>
      <c r="G21" s="21" t="e">
        <f t="shared" si="2"/>
        <v>#VALUE!</v>
      </c>
      <c r="H21" s="23" t="e">
        <f>G21*E1</f>
        <v>#VALUE!</v>
      </c>
      <c r="J21" s="51" t="s">
        <v>203</v>
      </c>
      <c r="K21" s="49">
        <v>0</v>
      </c>
      <c r="L21" s="50"/>
      <c r="M21" s="50"/>
    </row>
    <row r="22" spans="1:13">
      <c r="A22" s="18">
        <v>18</v>
      </c>
      <c r="B22" s="19" t="s">
        <v>98</v>
      </c>
      <c r="C22" s="20" t="s">
        <v>98</v>
      </c>
      <c r="D22" s="21" t="e">
        <f t="shared" si="0"/>
        <v>#VALUE!</v>
      </c>
      <c r="E22" s="22" t="e">
        <f t="shared" si="1"/>
        <v>#VALUE!</v>
      </c>
      <c r="F22" s="21" t="e">
        <f>D22*E3/E22</f>
        <v>#VALUE!</v>
      </c>
      <c r="G22" s="21" t="e">
        <f t="shared" si="2"/>
        <v>#VALUE!</v>
      </c>
      <c r="H22" s="23" t="e">
        <f>G22*E1</f>
        <v>#VALUE!</v>
      </c>
      <c r="J22" s="51" t="s">
        <v>178</v>
      </c>
      <c r="K22" s="49">
        <v>37</v>
      </c>
      <c r="L22" s="50"/>
      <c r="M22" s="50"/>
    </row>
    <row r="23" spans="1:13">
      <c r="A23" s="18">
        <v>19</v>
      </c>
      <c r="B23" s="19" t="s">
        <v>98</v>
      </c>
      <c r="C23" s="20" t="s">
        <v>98</v>
      </c>
      <c r="D23" s="21" t="e">
        <f t="shared" si="0"/>
        <v>#VALUE!</v>
      </c>
      <c r="E23" s="22" t="e">
        <f t="shared" si="1"/>
        <v>#VALUE!</v>
      </c>
      <c r="F23" s="21" t="e">
        <f>D23*E3/E23</f>
        <v>#VALUE!</v>
      </c>
      <c r="G23" s="21" t="e">
        <f t="shared" si="2"/>
        <v>#VALUE!</v>
      </c>
      <c r="H23" s="23" t="e">
        <f>G23*E1</f>
        <v>#VALUE!</v>
      </c>
      <c r="J23" s="51" t="s">
        <v>179</v>
      </c>
      <c r="K23" s="49">
        <v>365</v>
      </c>
      <c r="L23" s="50"/>
      <c r="M23" s="50"/>
    </row>
    <row r="24" spans="1:13">
      <c r="A24" s="18">
        <v>20</v>
      </c>
      <c r="B24" s="19" t="s">
        <v>98</v>
      </c>
      <c r="C24" s="20" t="s">
        <v>98</v>
      </c>
      <c r="D24" s="21" t="e">
        <f t="shared" si="0"/>
        <v>#VALUE!</v>
      </c>
      <c r="E24" s="22" t="e">
        <f t="shared" si="1"/>
        <v>#VALUE!</v>
      </c>
      <c r="F24" s="21" t="e">
        <f>D24*E3/E24</f>
        <v>#VALUE!</v>
      </c>
      <c r="G24" s="21" t="e">
        <f t="shared" si="2"/>
        <v>#VALUE!</v>
      </c>
      <c r="H24" s="23" t="e">
        <f>G24*E1</f>
        <v>#VALUE!</v>
      </c>
      <c r="J24" s="51" t="s">
        <v>204</v>
      </c>
      <c r="K24" s="49">
        <v>50</v>
      </c>
      <c r="L24" s="50"/>
      <c r="M24" s="50"/>
    </row>
    <row r="25" spans="1:13">
      <c r="A25" s="18"/>
      <c r="B25" s="19"/>
      <c r="C25" s="20"/>
      <c r="D25" s="21" t="s">
        <v>161</v>
      </c>
      <c r="E25" s="22" t="s">
        <v>161</v>
      </c>
      <c r="F25" s="22"/>
      <c r="G25" s="21"/>
      <c r="H25" s="23"/>
      <c r="J25" s="51" t="s">
        <v>205</v>
      </c>
      <c r="K25" s="49">
        <v>3786</v>
      </c>
      <c r="L25" s="50"/>
      <c r="M25" s="50"/>
    </row>
    <row r="26" spans="1:13">
      <c r="J26" s="51" t="s">
        <v>182</v>
      </c>
      <c r="K26" s="49">
        <v>500</v>
      </c>
      <c r="L26" s="50"/>
      <c r="M26" s="50"/>
    </row>
    <row r="27" spans="1:13">
      <c r="J27" s="51" t="s">
        <v>206</v>
      </c>
      <c r="K27" s="49">
        <v>134</v>
      </c>
      <c r="L27" s="50"/>
      <c r="M27" s="50"/>
    </row>
    <row r="28" spans="1:13">
      <c r="J28" s="51" t="s">
        <v>207</v>
      </c>
      <c r="K28" s="50"/>
      <c r="L28" s="52">
        <f>K19*K20*K23*K24</f>
        <v>146000</v>
      </c>
      <c r="M28" s="53">
        <f>L28*K22/1000</f>
        <v>5402</v>
      </c>
    </row>
    <row r="29" spans="1:13">
      <c r="J29" s="51" t="s">
        <v>208</v>
      </c>
      <c r="K29" s="50"/>
      <c r="L29" s="52">
        <f>K19*K21*K23*K24</f>
        <v>0</v>
      </c>
      <c r="M29" s="53">
        <f>((K19*K23*K24)/15000)*K27</f>
        <v>326.06666666666666</v>
      </c>
    </row>
    <row r="30" spans="1:13">
      <c r="J30" s="51" t="s">
        <v>185</v>
      </c>
      <c r="K30" s="54"/>
      <c r="L30" s="52">
        <f>L28-L29</f>
        <v>146000</v>
      </c>
      <c r="M30" s="53">
        <f>M28-M29</f>
        <v>5075.9333333333334</v>
      </c>
    </row>
    <row r="31" spans="1:13">
      <c r="J31" s="51" t="s">
        <v>186</v>
      </c>
      <c r="K31" s="50"/>
      <c r="L31" s="55"/>
      <c r="M31" s="56">
        <f>(K25+K26)/M30</f>
        <v>0.84437673202957753</v>
      </c>
    </row>
    <row r="32" spans="1:13">
      <c r="J32" s="76" t="s">
        <v>187</v>
      </c>
      <c r="K32" s="50"/>
      <c r="L32" s="52">
        <f>L30*10</f>
        <v>1460000</v>
      </c>
      <c r="M32" s="53">
        <f>(M30*10)-(K25+K26)</f>
        <v>46473.333333333336</v>
      </c>
    </row>
    <row r="38" spans="1:13" ht="15" thickBot="1">
      <c r="A38" s="13" t="s">
        <v>163</v>
      </c>
      <c r="B38" s="6" t="s">
        <v>162</v>
      </c>
      <c r="C38" s="10"/>
      <c r="D38" s="6"/>
      <c r="E38" s="6" t="s">
        <v>152</v>
      </c>
      <c r="F38" s="6"/>
      <c r="G38" s="6"/>
      <c r="J38" s="81" t="s">
        <v>172</v>
      </c>
      <c r="K38" s="81" t="s">
        <v>173</v>
      </c>
      <c r="L38" s="81" t="s">
        <v>174</v>
      </c>
      <c r="M38" s="81" t="s">
        <v>175</v>
      </c>
    </row>
    <row r="39" spans="1:13" ht="20.5" thickBot="1">
      <c r="A39" s="11"/>
      <c r="B39" s="12" t="s">
        <v>163</v>
      </c>
      <c r="C39" s="12" t="s">
        <v>154</v>
      </c>
      <c r="D39" s="12" t="s">
        <v>155</v>
      </c>
      <c r="E39" s="12" t="s">
        <v>164</v>
      </c>
      <c r="F39" s="12" t="s">
        <v>165</v>
      </c>
      <c r="G39" s="12" t="s">
        <v>166</v>
      </c>
      <c r="H39" s="12" t="s">
        <v>167</v>
      </c>
      <c r="J39" s="79" t="s">
        <v>217</v>
      </c>
      <c r="K39" s="86">
        <v>100</v>
      </c>
      <c r="L39" s="78"/>
      <c r="M39" s="78"/>
    </row>
    <row r="40" spans="1:13" ht="15" thickBot="1">
      <c r="A40" s="24">
        <v>0</v>
      </c>
      <c r="B40" s="25" t="s">
        <v>168</v>
      </c>
      <c r="C40" s="26">
        <v>14500</v>
      </c>
      <c r="D40" s="26">
        <v>12000</v>
      </c>
      <c r="E40" s="27">
        <v>37</v>
      </c>
      <c r="F40" s="28">
        <f>D40*E40</f>
        <v>444000</v>
      </c>
      <c r="G40" s="29">
        <v>40000</v>
      </c>
      <c r="H40" s="28"/>
      <c r="J40" s="79" t="s">
        <v>218</v>
      </c>
      <c r="K40" s="86">
        <v>0.5</v>
      </c>
      <c r="L40" s="78"/>
      <c r="M40" s="78"/>
    </row>
    <row r="41" spans="1:13" ht="15" thickBot="1">
      <c r="A41" s="30">
        <v>0</v>
      </c>
      <c r="B41" s="31" t="s">
        <v>169</v>
      </c>
      <c r="C41" s="32">
        <v>34400</v>
      </c>
      <c r="D41" s="32">
        <f>C41-C40</f>
        <v>19900</v>
      </c>
      <c r="E41" s="33">
        <v>37.25</v>
      </c>
      <c r="F41" s="28">
        <f>D41*E41</f>
        <v>741275</v>
      </c>
      <c r="G41" s="34">
        <v>45000</v>
      </c>
      <c r="H41" s="35">
        <f>F41/G41</f>
        <v>16.472777777777779</v>
      </c>
      <c r="J41" s="79" t="s">
        <v>210</v>
      </c>
      <c r="K41" s="86">
        <v>8</v>
      </c>
      <c r="L41" s="78"/>
      <c r="M41" s="78"/>
    </row>
    <row r="42" spans="1:13" ht="15" thickBot="1">
      <c r="A42" s="36">
        <v>1</v>
      </c>
      <c r="B42" s="37"/>
      <c r="C42" s="38"/>
      <c r="D42" s="39">
        <f>C42-C38</f>
        <v>0</v>
      </c>
      <c r="E42" s="40"/>
      <c r="F42" s="41">
        <f>D42*E42</f>
        <v>0</v>
      </c>
      <c r="G42" s="42"/>
      <c r="H42" s="41" t="e">
        <f>F42/G42</f>
        <v>#DIV/0!</v>
      </c>
      <c r="J42" s="79" t="s">
        <v>211</v>
      </c>
      <c r="K42" s="86">
        <v>4</v>
      </c>
      <c r="L42" s="78"/>
      <c r="M42" s="78"/>
    </row>
    <row r="43" spans="1:13" ht="15" thickBot="1">
      <c r="A43" s="36">
        <v>2</v>
      </c>
      <c r="B43" s="37"/>
      <c r="C43" s="38"/>
      <c r="D43" s="39">
        <f>C43-C42</f>
        <v>0</v>
      </c>
      <c r="E43" s="40"/>
      <c r="F43" s="41">
        <f t="shared" ref="F43:F61" si="5">D43*E43</f>
        <v>0</v>
      </c>
      <c r="G43" s="42"/>
      <c r="H43" s="41" t="e">
        <f>F43/G43</f>
        <v>#DIV/0!</v>
      </c>
      <c r="J43" s="79" t="s">
        <v>178</v>
      </c>
      <c r="K43" s="86">
        <v>37</v>
      </c>
      <c r="L43" s="78"/>
      <c r="M43" s="78"/>
    </row>
    <row r="44" spans="1:13" ht="15" thickBot="1">
      <c r="A44" s="36">
        <v>3</v>
      </c>
      <c r="B44" s="37" t="s">
        <v>98</v>
      </c>
      <c r="C44" s="38" t="s">
        <v>98</v>
      </c>
      <c r="D44" s="39" t="e">
        <f>C44-C43</f>
        <v>#VALUE!</v>
      </c>
      <c r="E44" s="40" t="s">
        <v>98</v>
      </c>
      <c r="F44" s="41" t="e">
        <f t="shared" si="5"/>
        <v>#VALUE!</v>
      </c>
      <c r="G44" s="42"/>
      <c r="H44" s="41" t="e">
        <f t="shared" ref="H44:H61" si="6">F44/G44</f>
        <v>#VALUE!</v>
      </c>
      <c r="J44" s="79" t="s">
        <v>212</v>
      </c>
      <c r="K44" s="86">
        <v>35</v>
      </c>
      <c r="L44" s="78"/>
      <c r="M44" s="78"/>
    </row>
    <row r="45" spans="1:13" ht="15" thickBot="1">
      <c r="A45" s="36">
        <v>4</v>
      </c>
      <c r="B45" s="37" t="s">
        <v>98</v>
      </c>
      <c r="C45" s="38" t="s">
        <v>98</v>
      </c>
      <c r="D45" s="39" t="e">
        <f t="shared" ref="D45:D60" si="7">C45-C44</f>
        <v>#VALUE!</v>
      </c>
      <c r="E45" s="40" t="s">
        <v>98</v>
      </c>
      <c r="F45" s="41" t="e">
        <f t="shared" si="5"/>
        <v>#VALUE!</v>
      </c>
      <c r="G45" s="42"/>
      <c r="H45" s="41" t="e">
        <f t="shared" si="6"/>
        <v>#VALUE!</v>
      </c>
      <c r="J45" s="79" t="s">
        <v>179</v>
      </c>
      <c r="K45" s="86">
        <v>365</v>
      </c>
      <c r="L45" s="78"/>
      <c r="M45" s="78"/>
    </row>
    <row r="46" spans="1:13" ht="15" thickBot="1">
      <c r="A46" s="36">
        <v>5</v>
      </c>
      <c r="B46" s="37" t="s">
        <v>98</v>
      </c>
      <c r="C46" s="38" t="s">
        <v>98</v>
      </c>
      <c r="D46" s="39" t="e">
        <f t="shared" si="7"/>
        <v>#VALUE!</v>
      </c>
      <c r="E46" s="40" t="s">
        <v>98</v>
      </c>
      <c r="F46" s="41" t="e">
        <f t="shared" si="5"/>
        <v>#VALUE!</v>
      </c>
      <c r="G46" s="42"/>
      <c r="H46" s="41" t="e">
        <f t="shared" si="6"/>
        <v>#VALUE!</v>
      </c>
      <c r="J46" s="79" t="s">
        <v>213</v>
      </c>
      <c r="K46" s="86">
        <v>50</v>
      </c>
      <c r="L46" s="78"/>
      <c r="M46" s="78"/>
    </row>
    <row r="47" spans="1:13" ht="15" thickBot="1">
      <c r="A47" s="36">
        <v>6</v>
      </c>
      <c r="B47" s="37" t="s">
        <v>98</v>
      </c>
      <c r="C47" s="38" t="s">
        <v>98</v>
      </c>
      <c r="D47" s="39" t="e">
        <f t="shared" si="7"/>
        <v>#VALUE!</v>
      </c>
      <c r="E47" s="40" t="s">
        <v>98</v>
      </c>
      <c r="F47" s="41" t="e">
        <f t="shared" si="5"/>
        <v>#VALUE!</v>
      </c>
      <c r="G47" s="42"/>
      <c r="H47" s="41" t="e">
        <f t="shared" si="6"/>
        <v>#VALUE!</v>
      </c>
      <c r="J47" s="79" t="s">
        <v>182</v>
      </c>
      <c r="K47" s="86">
        <v>0</v>
      </c>
      <c r="L47" s="78"/>
      <c r="M47" s="78"/>
    </row>
    <row r="48" spans="1:13" ht="15" thickBot="1">
      <c r="A48" s="36">
        <v>7</v>
      </c>
      <c r="B48" s="37" t="s">
        <v>98</v>
      </c>
      <c r="C48" s="38" t="s">
        <v>98</v>
      </c>
      <c r="D48" s="39" t="e">
        <f t="shared" si="7"/>
        <v>#VALUE!</v>
      </c>
      <c r="E48" s="40" t="s">
        <v>98</v>
      </c>
      <c r="F48" s="41" t="e">
        <f t="shared" si="5"/>
        <v>#VALUE!</v>
      </c>
      <c r="G48" s="42"/>
      <c r="H48" s="41" t="e">
        <f t="shared" si="6"/>
        <v>#VALUE!</v>
      </c>
      <c r="J48" s="79" t="s">
        <v>183</v>
      </c>
      <c r="K48" s="78"/>
      <c r="L48" s="83">
        <f>K39*K40*K41*K45</f>
        <v>146000</v>
      </c>
      <c r="M48" s="82">
        <f>(L48*K43+(0.3*K44*L48))/1000</f>
        <v>6935</v>
      </c>
    </row>
    <row r="49" spans="1:13" ht="15" thickBot="1">
      <c r="A49" s="36">
        <v>8</v>
      </c>
      <c r="B49" s="37" t="s">
        <v>98</v>
      </c>
      <c r="C49" s="38" t="s">
        <v>98</v>
      </c>
      <c r="D49" s="39" t="e">
        <f t="shared" si="7"/>
        <v>#VALUE!</v>
      </c>
      <c r="E49" s="40" t="s">
        <v>98</v>
      </c>
      <c r="F49" s="41" t="e">
        <f t="shared" si="5"/>
        <v>#VALUE!</v>
      </c>
      <c r="G49" s="42"/>
      <c r="H49" s="41" t="e">
        <f t="shared" si="6"/>
        <v>#VALUE!</v>
      </c>
      <c r="J49" s="79" t="s">
        <v>214</v>
      </c>
      <c r="K49" s="78"/>
      <c r="L49" s="83">
        <f>K39*K40*K42*K45</f>
        <v>73000</v>
      </c>
      <c r="M49" s="82">
        <f>(L49*K43+(0.3*K44*L49))/1000</f>
        <v>3467.5</v>
      </c>
    </row>
    <row r="50" spans="1:13" ht="15" thickBot="1">
      <c r="A50" s="36">
        <v>9</v>
      </c>
      <c r="B50" s="37" t="s">
        <v>98</v>
      </c>
      <c r="C50" s="38" t="s">
        <v>98</v>
      </c>
      <c r="D50" s="39" t="e">
        <f t="shared" si="7"/>
        <v>#VALUE!</v>
      </c>
      <c r="E50" s="40" t="s">
        <v>98</v>
      </c>
      <c r="F50" s="41" t="e">
        <f t="shared" si="5"/>
        <v>#VALUE!</v>
      </c>
      <c r="G50" s="42"/>
      <c r="H50" s="41" t="e">
        <f t="shared" si="6"/>
        <v>#VALUE!</v>
      </c>
      <c r="J50" s="79" t="s">
        <v>185</v>
      </c>
      <c r="K50" s="77"/>
      <c r="L50" s="83">
        <f>L48-L49</f>
        <v>73000</v>
      </c>
      <c r="M50" s="82">
        <f>M48-M49</f>
        <v>3467.5</v>
      </c>
    </row>
    <row r="51" spans="1:13" ht="15" thickBot="1">
      <c r="A51" s="36">
        <v>10</v>
      </c>
      <c r="B51" s="37" t="s">
        <v>98</v>
      </c>
      <c r="C51" s="38" t="s">
        <v>98</v>
      </c>
      <c r="D51" s="39" t="e">
        <f t="shared" si="7"/>
        <v>#VALUE!</v>
      </c>
      <c r="E51" s="40" t="s">
        <v>98</v>
      </c>
      <c r="F51" s="41" t="e">
        <f t="shared" si="5"/>
        <v>#VALUE!</v>
      </c>
      <c r="G51" s="42"/>
      <c r="H51" s="41" t="e">
        <f t="shared" si="6"/>
        <v>#VALUE!</v>
      </c>
      <c r="J51" s="79" t="s">
        <v>186</v>
      </c>
      <c r="K51" s="78"/>
      <c r="L51" s="85"/>
      <c r="M51" s="84">
        <f>(K46+K47)/M50</f>
        <v>1.4419610670511895E-2</v>
      </c>
    </row>
    <row r="52" spans="1:13" ht="15" thickBot="1">
      <c r="A52" s="36">
        <v>11</v>
      </c>
      <c r="B52" s="37" t="s">
        <v>98</v>
      </c>
      <c r="C52" s="38" t="s">
        <v>98</v>
      </c>
      <c r="D52" s="39" t="e">
        <f t="shared" si="7"/>
        <v>#VALUE!</v>
      </c>
      <c r="E52" s="40" t="s">
        <v>98</v>
      </c>
      <c r="F52" s="41" t="e">
        <f t="shared" si="5"/>
        <v>#VALUE!</v>
      </c>
      <c r="G52" s="42"/>
      <c r="H52" s="41" t="e">
        <f t="shared" si="6"/>
        <v>#VALUE!</v>
      </c>
      <c r="J52" s="80" t="s">
        <v>187</v>
      </c>
      <c r="K52" s="78"/>
      <c r="L52" s="83">
        <f>L50*10</f>
        <v>730000</v>
      </c>
      <c r="M52" s="82">
        <f>(M50*10)-(K46+K47)</f>
        <v>34625</v>
      </c>
    </row>
    <row r="53" spans="1:13" ht="15" thickBot="1">
      <c r="A53" s="36">
        <v>12</v>
      </c>
      <c r="B53" s="37" t="s">
        <v>98</v>
      </c>
      <c r="C53" s="38" t="s">
        <v>98</v>
      </c>
      <c r="D53" s="39" t="e">
        <f t="shared" si="7"/>
        <v>#VALUE!</v>
      </c>
      <c r="E53" s="40" t="s">
        <v>98</v>
      </c>
      <c r="F53" s="41" t="e">
        <f t="shared" si="5"/>
        <v>#VALUE!</v>
      </c>
      <c r="G53" s="42"/>
      <c r="H53" s="41" t="e">
        <f t="shared" si="6"/>
        <v>#VALUE!</v>
      </c>
      <c r="J53" s="80" t="s">
        <v>219</v>
      </c>
      <c r="K53" s="78">
        <v>10</v>
      </c>
      <c r="L53" s="83">
        <f>L52*10</f>
        <v>7300000</v>
      </c>
      <c r="M53" s="82">
        <f>M52*10</f>
        <v>346250</v>
      </c>
    </row>
    <row r="54" spans="1:13" ht="15" thickBot="1">
      <c r="A54" s="36">
        <v>13</v>
      </c>
      <c r="B54" s="37" t="s">
        <v>98</v>
      </c>
      <c r="C54" s="38" t="s">
        <v>98</v>
      </c>
      <c r="D54" s="39" t="e">
        <f t="shared" si="7"/>
        <v>#VALUE!</v>
      </c>
      <c r="E54" s="40" t="s">
        <v>98</v>
      </c>
      <c r="F54" s="41" t="e">
        <f t="shared" si="5"/>
        <v>#VALUE!</v>
      </c>
      <c r="G54" s="42"/>
      <c r="H54" s="41" t="e">
        <f t="shared" si="6"/>
        <v>#VALUE!</v>
      </c>
      <c r="J54" s="81" t="s">
        <v>172</v>
      </c>
      <c r="K54" s="81" t="s">
        <v>173</v>
      </c>
      <c r="L54" s="81" t="s">
        <v>174</v>
      </c>
      <c r="M54" s="81" t="s">
        <v>175</v>
      </c>
    </row>
    <row r="55" spans="1:13" ht="15" thickBot="1">
      <c r="A55" s="36">
        <v>14</v>
      </c>
      <c r="B55" s="37" t="s">
        <v>98</v>
      </c>
      <c r="C55" s="38" t="s">
        <v>98</v>
      </c>
      <c r="D55" s="39" t="e">
        <f t="shared" si="7"/>
        <v>#VALUE!</v>
      </c>
      <c r="E55" s="40" t="s">
        <v>98</v>
      </c>
      <c r="F55" s="41" t="e">
        <f t="shared" si="5"/>
        <v>#VALUE!</v>
      </c>
      <c r="G55" s="42"/>
      <c r="H55" s="41" t="e">
        <f t="shared" si="6"/>
        <v>#VALUE!</v>
      </c>
      <c r="J55" s="79" t="s">
        <v>209</v>
      </c>
      <c r="K55" s="86">
        <v>5</v>
      </c>
      <c r="L55" s="78"/>
      <c r="M55" s="78"/>
    </row>
    <row r="56" spans="1:13" ht="15" thickBot="1">
      <c r="A56" s="36">
        <v>15</v>
      </c>
      <c r="B56" s="37" t="s">
        <v>98</v>
      </c>
      <c r="C56" s="38" t="s">
        <v>98</v>
      </c>
      <c r="D56" s="39" t="e">
        <f t="shared" si="7"/>
        <v>#VALUE!</v>
      </c>
      <c r="E56" s="40" t="s">
        <v>98</v>
      </c>
      <c r="F56" s="41" t="e">
        <f t="shared" si="5"/>
        <v>#VALUE!</v>
      </c>
      <c r="G56" s="42"/>
      <c r="H56" s="41" t="e">
        <f t="shared" si="6"/>
        <v>#VALUE!</v>
      </c>
      <c r="J56" s="79" t="s">
        <v>20</v>
      </c>
      <c r="K56" s="86">
        <v>100</v>
      </c>
      <c r="L56" s="78"/>
      <c r="M56" s="78"/>
    </row>
    <row r="57" spans="1:13" ht="15" thickBot="1">
      <c r="A57" s="36">
        <v>16</v>
      </c>
      <c r="B57" s="37" t="s">
        <v>98</v>
      </c>
      <c r="C57" s="38" t="s">
        <v>98</v>
      </c>
      <c r="D57" s="39" t="e">
        <f t="shared" si="7"/>
        <v>#VALUE!</v>
      </c>
      <c r="E57" s="40" t="s">
        <v>98</v>
      </c>
      <c r="F57" s="41" t="e">
        <f t="shared" si="5"/>
        <v>#VALUE!</v>
      </c>
      <c r="G57" s="42"/>
      <c r="H57" s="41" t="e">
        <f t="shared" si="6"/>
        <v>#VALUE!</v>
      </c>
      <c r="J57" s="79" t="s">
        <v>210</v>
      </c>
      <c r="K57" s="86">
        <v>8</v>
      </c>
      <c r="L57" s="78"/>
      <c r="M57" s="78"/>
    </row>
    <row r="58" spans="1:13" ht="15" thickBot="1">
      <c r="A58" s="36">
        <v>17</v>
      </c>
      <c r="B58" s="37" t="s">
        <v>98</v>
      </c>
      <c r="C58" s="38" t="s">
        <v>98</v>
      </c>
      <c r="D58" s="39" t="e">
        <f t="shared" si="7"/>
        <v>#VALUE!</v>
      </c>
      <c r="E58" s="40" t="s">
        <v>98</v>
      </c>
      <c r="F58" s="41" t="e">
        <f t="shared" si="5"/>
        <v>#VALUE!</v>
      </c>
      <c r="G58" s="42"/>
      <c r="H58" s="41" t="e">
        <f t="shared" si="6"/>
        <v>#VALUE!</v>
      </c>
      <c r="J58" s="79" t="s">
        <v>211</v>
      </c>
      <c r="K58" s="86">
        <v>4</v>
      </c>
      <c r="L58" s="78"/>
      <c r="M58" s="78"/>
    </row>
    <row r="59" spans="1:13" ht="15" thickBot="1">
      <c r="A59" s="36">
        <v>18</v>
      </c>
      <c r="B59" s="37" t="s">
        <v>98</v>
      </c>
      <c r="C59" s="38" t="s">
        <v>98</v>
      </c>
      <c r="D59" s="39" t="e">
        <f t="shared" si="7"/>
        <v>#VALUE!</v>
      </c>
      <c r="E59" s="40" t="s">
        <v>98</v>
      </c>
      <c r="F59" s="41" t="e">
        <f t="shared" si="5"/>
        <v>#VALUE!</v>
      </c>
      <c r="G59" s="42"/>
      <c r="H59" s="41" t="e">
        <f t="shared" si="6"/>
        <v>#VALUE!</v>
      </c>
      <c r="J59" s="79" t="s">
        <v>178</v>
      </c>
      <c r="K59" s="86">
        <v>37</v>
      </c>
      <c r="L59" s="78"/>
      <c r="M59" s="78"/>
    </row>
    <row r="60" spans="1:13" ht="15" thickBot="1">
      <c r="A60" s="36">
        <v>19</v>
      </c>
      <c r="B60" s="37" t="s">
        <v>98</v>
      </c>
      <c r="C60" s="38" t="s">
        <v>98</v>
      </c>
      <c r="D60" s="39" t="e">
        <f t="shared" si="7"/>
        <v>#VALUE!</v>
      </c>
      <c r="E60" s="40" t="s">
        <v>98</v>
      </c>
      <c r="F60" s="41" t="e">
        <f t="shared" si="5"/>
        <v>#VALUE!</v>
      </c>
      <c r="G60" s="42"/>
      <c r="H60" s="41" t="e">
        <f t="shared" si="6"/>
        <v>#VALUE!</v>
      </c>
      <c r="J60" s="79" t="s">
        <v>212</v>
      </c>
      <c r="K60" s="86">
        <v>35</v>
      </c>
      <c r="L60" s="78"/>
      <c r="M60" s="78"/>
    </row>
    <row r="61" spans="1:13" ht="15" thickBot="1">
      <c r="A61" s="36">
        <v>20</v>
      </c>
      <c r="B61" s="37"/>
      <c r="C61" s="38"/>
      <c r="D61" s="39" t="e">
        <f>C61-C60</f>
        <v>#VALUE!</v>
      </c>
      <c r="E61" s="40"/>
      <c r="F61" s="41" t="e">
        <f t="shared" si="5"/>
        <v>#VALUE!</v>
      </c>
      <c r="G61" s="42"/>
      <c r="H61" s="41" t="e">
        <f t="shared" si="6"/>
        <v>#VALUE!</v>
      </c>
      <c r="J61" s="79" t="s">
        <v>179</v>
      </c>
      <c r="K61" s="86">
        <v>365</v>
      </c>
      <c r="L61" s="78"/>
      <c r="M61" s="78"/>
    </row>
    <row r="62" spans="1:13">
      <c r="A62" s="36" t="s">
        <v>170</v>
      </c>
      <c r="B62" s="43" t="s">
        <v>98</v>
      </c>
      <c r="C62" s="44" t="s">
        <v>98</v>
      </c>
      <c r="D62" s="39" t="e">
        <f>SUM(D42:D61)</f>
        <v>#VALUE!</v>
      </c>
      <c r="E62" s="45" t="e">
        <f>AVERAGE(E42:E60)</f>
        <v>#DIV/0!</v>
      </c>
      <c r="F62" s="41" t="e">
        <f>AVERAGE(F42:F60)</f>
        <v>#VALUE!</v>
      </c>
      <c r="G62" s="46" t="e">
        <f>AVERAGE(G42:G61)</f>
        <v>#DIV/0!</v>
      </c>
      <c r="H62" s="41" t="e">
        <f>AVERAGE(H43:H61)</f>
        <v>#DIV/0!</v>
      </c>
      <c r="J62" s="79" t="s">
        <v>180</v>
      </c>
      <c r="K62" s="86">
        <v>0.6</v>
      </c>
      <c r="L62" s="78"/>
      <c r="M62" s="78"/>
    </row>
    <row r="63" spans="1:13">
      <c r="J63" s="79" t="s">
        <v>213</v>
      </c>
      <c r="K63" s="86">
        <v>50</v>
      </c>
      <c r="L63" s="78"/>
      <c r="M63" s="78"/>
    </row>
    <row r="64" spans="1:13">
      <c r="J64" s="79" t="s">
        <v>182</v>
      </c>
      <c r="K64" s="86">
        <v>0</v>
      </c>
      <c r="L64" s="78"/>
      <c r="M64" s="78"/>
    </row>
    <row r="65" spans="10:13">
      <c r="J65" s="79" t="s">
        <v>183</v>
      </c>
      <c r="K65" s="78"/>
      <c r="L65" s="83">
        <f>K55*K57*K61*K62*K56</f>
        <v>876000</v>
      </c>
      <c r="M65" s="82">
        <f>(L65*K59+(0.3*K60*L65))/1000</f>
        <v>41610</v>
      </c>
    </row>
    <row r="66" spans="10:13">
      <c r="J66" s="79" t="s">
        <v>214</v>
      </c>
      <c r="K66" s="78"/>
      <c r="L66" s="83">
        <f>K55*K58*K61*K62*K56</f>
        <v>438000</v>
      </c>
      <c r="M66" s="82">
        <f>(L66*K59+(0.3*K60*L66))/1000</f>
        <v>20805</v>
      </c>
    </row>
    <row r="67" spans="10:13">
      <c r="J67" s="79" t="s">
        <v>185</v>
      </c>
      <c r="K67" s="77"/>
      <c r="L67" s="83">
        <f>L65-L66</f>
        <v>438000</v>
      </c>
      <c r="M67" s="82">
        <f>M65-M66</f>
        <v>20805</v>
      </c>
    </row>
    <row r="68" spans="10:13">
      <c r="J68" s="79" t="s">
        <v>186</v>
      </c>
      <c r="K68" s="78"/>
      <c r="L68" s="85"/>
      <c r="M68" s="84">
        <f>((K63+K64)*K56)/M67</f>
        <v>0.24032684450853159</v>
      </c>
    </row>
    <row r="69" spans="10:13">
      <c r="J69" s="80" t="s">
        <v>187</v>
      </c>
      <c r="K69" s="78"/>
      <c r="L69" s="83">
        <f>L67*10</f>
        <v>4380000</v>
      </c>
      <c r="M69" s="82">
        <f>(M67*10)-((K63*K56)+K64)</f>
        <v>203050</v>
      </c>
    </row>
    <row r="70" spans="10:13">
      <c r="J70" s="81" t="s">
        <v>172</v>
      </c>
      <c r="K70" s="81" t="s">
        <v>173</v>
      </c>
      <c r="L70" s="81" t="s">
        <v>174</v>
      </c>
      <c r="M70" s="81" t="s">
        <v>175</v>
      </c>
    </row>
    <row r="71" spans="10:13">
      <c r="J71" s="79" t="s">
        <v>209</v>
      </c>
      <c r="K71" s="86">
        <v>10</v>
      </c>
      <c r="L71" s="78"/>
      <c r="M71" s="78"/>
    </row>
    <row r="72" spans="10:13">
      <c r="J72" s="79" t="s">
        <v>20</v>
      </c>
      <c r="K72" s="86">
        <v>100</v>
      </c>
      <c r="L72" s="78"/>
      <c r="M72" s="78"/>
    </row>
    <row r="73" spans="10:13">
      <c r="J73" s="79" t="s">
        <v>210</v>
      </c>
      <c r="K73" s="86">
        <v>12</v>
      </c>
      <c r="L73" s="78"/>
      <c r="M73" s="78"/>
    </row>
    <row r="74" spans="10:13">
      <c r="J74" s="79" t="s">
        <v>211</v>
      </c>
      <c r="K74" s="86">
        <v>9</v>
      </c>
      <c r="L74" s="78"/>
      <c r="M74" s="78"/>
    </row>
    <row r="75" spans="10:13">
      <c r="J75" s="79" t="s">
        <v>178</v>
      </c>
      <c r="K75" s="86">
        <v>37</v>
      </c>
      <c r="L75" s="78"/>
      <c r="M75" s="78"/>
    </row>
    <row r="76" spans="10:13">
      <c r="J76" s="79" t="s">
        <v>212</v>
      </c>
      <c r="K76" s="86">
        <v>33</v>
      </c>
      <c r="L76" s="78"/>
      <c r="M76" s="78"/>
    </row>
    <row r="77" spans="10:13">
      <c r="J77" s="79" t="s">
        <v>179</v>
      </c>
      <c r="K77" s="86">
        <v>365</v>
      </c>
      <c r="L77" s="78"/>
      <c r="M77" s="78"/>
    </row>
    <row r="78" spans="10:13">
      <c r="J78" s="79" t="s">
        <v>180</v>
      </c>
      <c r="K78" s="86">
        <v>0.6</v>
      </c>
      <c r="L78" s="78"/>
      <c r="M78" s="78"/>
    </row>
    <row r="79" spans="10:13">
      <c r="J79" s="79" t="s">
        <v>220</v>
      </c>
      <c r="K79" s="86">
        <v>50</v>
      </c>
      <c r="L79" s="78"/>
      <c r="M79" s="78"/>
    </row>
    <row r="80" spans="10:13">
      <c r="J80" s="79" t="s">
        <v>182</v>
      </c>
      <c r="K80" s="86">
        <v>0</v>
      </c>
      <c r="L80" s="78"/>
      <c r="M80" s="78"/>
    </row>
    <row r="81" spans="10:13">
      <c r="J81" s="79" t="s">
        <v>183</v>
      </c>
      <c r="K81" s="78"/>
      <c r="L81" s="83">
        <f>K71*K73*K77*K78*K72</f>
        <v>2628000</v>
      </c>
      <c r="M81" s="82">
        <f>(L81*K75+(0.8*K76*L81))/1000</f>
        <v>166615.20000000001</v>
      </c>
    </row>
    <row r="82" spans="10:13">
      <c r="J82" s="79" t="s">
        <v>214</v>
      </c>
      <c r="K82" s="78"/>
      <c r="L82" s="83">
        <f>K71*K74*K77*K78*K72</f>
        <v>1971000</v>
      </c>
      <c r="M82" s="82">
        <f>(L82*K75+(0.8*K76*L82))/1000</f>
        <v>124961.4</v>
      </c>
    </row>
    <row r="83" spans="10:13">
      <c r="J83" s="79" t="s">
        <v>185</v>
      </c>
      <c r="K83" s="77"/>
      <c r="L83" s="83">
        <f>L81-L82</f>
        <v>657000</v>
      </c>
      <c r="M83" s="82">
        <f>M81-M82</f>
        <v>41653.800000000017</v>
      </c>
    </row>
    <row r="84" spans="10:13">
      <c r="J84" s="79" t="s">
        <v>186</v>
      </c>
      <c r="K84" s="78"/>
      <c r="L84" s="85"/>
      <c r="M84" s="84">
        <f>((K79*K72)+K80)/M83</f>
        <v>0.12003706744642741</v>
      </c>
    </row>
    <row r="85" spans="10:13">
      <c r="J85" s="80" t="s">
        <v>187</v>
      </c>
      <c r="K85" s="78"/>
      <c r="L85" s="83">
        <f>L83*10</f>
        <v>6570000</v>
      </c>
      <c r="M85" s="82">
        <f>(M83*10)-((K79*K72)+K80)</f>
        <v>411538.00000000017</v>
      </c>
    </row>
  </sheetData>
  <customSheetViews>
    <customSheetView guid="{BD3BB644-FD58-43C6-8156-1BD0BBDEEE88}" state="hidden" topLeftCell="C38">
      <selection activeCell="B6" sqref="B6"/>
      <rowBreaks count="1" manualBreakCount="1">
        <brk id="37" max="16383" man="1"/>
      </rowBreaks>
      <pageMargins left="0.7" right="0.7" top="0.75" bottom="0.75" header="0.3" footer="0.3"/>
      <pageSetup paperSize="9" orientation="portrait" r:id="rId1"/>
      <headerFooter>
        <oddHeader>&amp;C4. Vandforbrug</oddHeader>
        <oddFooter>Side &amp;P af &amp;N</oddFooter>
      </headerFooter>
    </customSheetView>
    <customSheetView guid="{A1D9BC16-97D5-4B07-B3B4-7722A1CAE2B0}" state="hidden" topLeftCell="C38">
      <selection activeCell="B6" sqref="B6"/>
      <rowBreaks count="1" manualBreakCount="1">
        <brk id="37" max="16383" man="1"/>
      </rowBreaks>
      <pageMargins left="0.7" right="0.7" top="0.75" bottom="0.75" header="0.3" footer="0.3"/>
      <pageSetup paperSize="9" orientation="portrait" r:id="rId2"/>
      <headerFooter>
        <oddHeader>&amp;C4. Vandforbrug</oddHeader>
        <oddFooter>Side &amp;P af &amp;N</oddFooter>
      </headerFooter>
    </customSheetView>
    <customSheetView guid="{507F482F-13C0-4805-AED4-AEDBC347912B}" showPageBreaks="1" state="hidden" topLeftCell="C38">
      <selection activeCell="B6" sqref="B6"/>
      <rowBreaks count="1" manualBreakCount="1">
        <brk id="37" max="16383" man="1"/>
      </rowBreaks>
      <pageMargins left="0.7" right="0.7" top="0.75" bottom="0.75" header="0.3" footer="0.3"/>
      <pageSetup paperSize="9" orientation="portrait" r:id="rId3"/>
      <headerFooter>
        <oddHeader>&amp;C4. Vandforbrug</oddHeader>
        <oddFooter>Side &amp;P af &amp;N</oddFooter>
      </headerFooter>
    </customSheetView>
  </customSheetViews>
  <pageMargins left="0.7" right="0.7" top="0.75" bottom="0.75" header="0.3" footer="0.3"/>
  <pageSetup paperSize="9" orientation="portrait" r:id="rId4"/>
  <headerFooter>
    <oddHeader>&amp;C4. Vandforbrug</oddHeader>
    <oddFooter>Side &amp;P af &amp;N</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F31"/>
  <sheetViews>
    <sheetView showWhiteSpace="0" zoomScaleNormal="100" workbookViewId="0">
      <selection activeCell="B6" sqref="B6"/>
    </sheetView>
  </sheetViews>
  <sheetFormatPr defaultRowHeight="14.5"/>
  <cols>
    <col min="1" max="1" width="4.453125" customWidth="1"/>
    <col min="2" max="2" width="24" customWidth="1"/>
    <col min="3" max="3" width="15.6328125" customWidth="1"/>
    <col min="4" max="4" width="12" style="119" customWidth="1"/>
    <col min="5" max="5" width="16" style="129" customWidth="1"/>
    <col min="6" max="6" width="10.54296875" style="129" customWidth="1"/>
  </cols>
  <sheetData>
    <row r="1" spans="1:6" s="87" customFormat="1">
      <c r="A1" s="93"/>
      <c r="B1" s="7"/>
      <c r="C1" s="116"/>
      <c r="D1" s="117"/>
      <c r="E1" s="126"/>
      <c r="F1" s="126"/>
    </row>
    <row r="2" spans="1:6">
      <c r="A2" s="47"/>
      <c r="B2" s="47" t="s">
        <v>309</v>
      </c>
      <c r="C2" s="47" t="s">
        <v>310</v>
      </c>
      <c r="D2" s="118" t="s">
        <v>311</v>
      </c>
      <c r="E2" s="127" t="s">
        <v>322</v>
      </c>
      <c r="F2" s="127" t="s">
        <v>312</v>
      </c>
    </row>
    <row r="3" spans="1:6">
      <c r="A3" s="120"/>
      <c r="B3" s="121" t="s">
        <v>316</v>
      </c>
      <c r="C3" s="120" t="s">
        <v>314</v>
      </c>
      <c r="D3" s="122" t="s">
        <v>58</v>
      </c>
      <c r="E3" s="128" t="s">
        <v>320</v>
      </c>
      <c r="F3" s="128" t="s">
        <v>313</v>
      </c>
    </row>
    <row r="4" spans="1:6">
      <c r="A4" s="120"/>
      <c r="B4" s="121" t="s">
        <v>317</v>
      </c>
      <c r="C4" s="120" t="s">
        <v>314</v>
      </c>
      <c r="D4" s="122" t="s">
        <v>319</v>
      </c>
      <c r="E4" s="128"/>
      <c r="F4" s="128" t="s">
        <v>323</v>
      </c>
    </row>
    <row r="5" spans="1:6">
      <c r="A5" s="120"/>
      <c r="B5" s="121" t="s">
        <v>318</v>
      </c>
      <c r="C5" s="120" t="s">
        <v>315</v>
      </c>
      <c r="D5" s="122" t="s">
        <v>58</v>
      </c>
      <c r="E5" s="128" t="s">
        <v>321</v>
      </c>
      <c r="F5" s="128" t="s">
        <v>324</v>
      </c>
    </row>
    <row r="6" spans="1:6">
      <c r="A6" s="18">
        <v>1</v>
      </c>
      <c r="B6" s="182"/>
      <c r="C6" s="123" t="s">
        <v>98</v>
      </c>
      <c r="D6" s="125"/>
      <c r="E6" s="134"/>
      <c r="F6" s="134"/>
    </row>
    <row r="7" spans="1:6">
      <c r="A7" s="18">
        <v>2</v>
      </c>
      <c r="B7" s="124" t="s">
        <v>98</v>
      </c>
      <c r="C7" s="123" t="s">
        <v>98</v>
      </c>
      <c r="D7" s="125"/>
      <c r="E7" s="134"/>
      <c r="F7" s="134"/>
    </row>
    <row r="8" spans="1:6">
      <c r="A8" s="18">
        <v>3</v>
      </c>
      <c r="B8" s="124" t="s">
        <v>98</v>
      </c>
      <c r="C8" s="123" t="s">
        <v>98</v>
      </c>
      <c r="D8" s="125"/>
      <c r="E8" s="134"/>
      <c r="F8" s="134"/>
    </row>
    <row r="9" spans="1:6">
      <c r="A9" s="18">
        <v>4</v>
      </c>
      <c r="B9" s="124" t="s">
        <v>98</v>
      </c>
      <c r="C9" s="123" t="s">
        <v>98</v>
      </c>
      <c r="D9" s="125"/>
      <c r="E9" s="134"/>
      <c r="F9" s="134"/>
    </row>
    <row r="10" spans="1:6">
      <c r="A10" s="18">
        <v>5</v>
      </c>
      <c r="B10" s="124" t="s">
        <v>98</v>
      </c>
      <c r="C10" s="123" t="s">
        <v>98</v>
      </c>
      <c r="D10" s="125"/>
      <c r="E10" s="134"/>
      <c r="F10" s="134"/>
    </row>
    <row r="11" spans="1:6">
      <c r="A11" s="18">
        <v>6</v>
      </c>
      <c r="B11" s="124" t="s">
        <v>98</v>
      </c>
      <c r="C11" s="123" t="s">
        <v>98</v>
      </c>
      <c r="D11" s="125"/>
      <c r="E11" s="134"/>
      <c r="F11" s="134"/>
    </row>
    <row r="12" spans="1:6">
      <c r="A12" s="18">
        <v>7</v>
      </c>
      <c r="B12" s="124" t="s">
        <v>98</v>
      </c>
      <c r="C12" s="123" t="s">
        <v>98</v>
      </c>
      <c r="D12" s="125"/>
      <c r="E12" s="134"/>
      <c r="F12" s="134"/>
    </row>
    <row r="13" spans="1:6">
      <c r="A13" s="18">
        <v>8</v>
      </c>
      <c r="B13" s="124" t="s">
        <v>98</v>
      </c>
      <c r="C13" s="123" t="s">
        <v>98</v>
      </c>
      <c r="D13" s="125"/>
      <c r="E13" s="134"/>
      <c r="F13" s="134"/>
    </row>
    <row r="14" spans="1:6">
      <c r="A14" s="18">
        <v>9</v>
      </c>
      <c r="B14" s="124" t="s">
        <v>98</v>
      </c>
      <c r="C14" s="123" t="s">
        <v>98</v>
      </c>
      <c r="D14" s="125"/>
      <c r="E14" s="134"/>
      <c r="F14" s="134"/>
    </row>
    <row r="15" spans="1:6">
      <c r="A15" s="18">
        <v>10</v>
      </c>
      <c r="B15" s="124" t="s">
        <v>98</v>
      </c>
      <c r="C15" s="123" t="s">
        <v>98</v>
      </c>
      <c r="D15" s="125"/>
      <c r="E15" s="134"/>
      <c r="F15" s="134"/>
    </row>
    <row r="16" spans="1:6">
      <c r="A16" s="18">
        <v>11</v>
      </c>
      <c r="B16" s="124" t="s">
        <v>98</v>
      </c>
      <c r="C16" s="123" t="s">
        <v>98</v>
      </c>
      <c r="D16" s="125"/>
      <c r="E16" s="134"/>
      <c r="F16" s="134"/>
    </row>
    <row r="17" spans="1:6">
      <c r="A17" s="18">
        <v>12</v>
      </c>
      <c r="B17" s="124" t="s">
        <v>98</v>
      </c>
      <c r="C17" s="123" t="s">
        <v>98</v>
      </c>
      <c r="D17" s="125"/>
      <c r="E17" s="134"/>
      <c r="F17" s="134"/>
    </row>
    <row r="18" spans="1:6">
      <c r="A18" s="18">
        <v>13</v>
      </c>
      <c r="B18" s="124" t="s">
        <v>98</v>
      </c>
      <c r="C18" s="123" t="s">
        <v>98</v>
      </c>
      <c r="D18" s="125"/>
      <c r="E18" s="134"/>
      <c r="F18" s="134"/>
    </row>
    <row r="19" spans="1:6">
      <c r="A19" s="18">
        <v>14</v>
      </c>
      <c r="B19" s="124" t="s">
        <v>98</v>
      </c>
      <c r="C19" s="123" t="s">
        <v>98</v>
      </c>
      <c r="D19" s="125"/>
      <c r="E19" s="134"/>
      <c r="F19" s="134"/>
    </row>
    <row r="20" spans="1:6">
      <c r="A20" s="18">
        <v>15</v>
      </c>
      <c r="B20" s="124" t="s">
        <v>98</v>
      </c>
      <c r="C20" s="123" t="s">
        <v>98</v>
      </c>
      <c r="D20" s="125"/>
      <c r="E20" s="134"/>
      <c r="F20" s="134"/>
    </row>
    <row r="21" spans="1:6">
      <c r="A21" s="18">
        <v>16</v>
      </c>
      <c r="B21" s="124" t="s">
        <v>98</v>
      </c>
      <c r="C21" s="123" t="s">
        <v>98</v>
      </c>
      <c r="D21" s="125"/>
      <c r="E21" s="134"/>
      <c r="F21" s="134"/>
    </row>
    <row r="22" spans="1:6">
      <c r="A22" s="18">
        <v>17</v>
      </c>
      <c r="B22" s="124" t="s">
        <v>98</v>
      </c>
      <c r="C22" s="123" t="s">
        <v>98</v>
      </c>
      <c r="D22" s="125"/>
      <c r="E22" s="134"/>
      <c r="F22" s="134"/>
    </row>
    <row r="23" spans="1:6">
      <c r="A23" s="18">
        <v>18</v>
      </c>
      <c r="B23" s="124" t="s">
        <v>98</v>
      </c>
      <c r="C23" s="123" t="s">
        <v>98</v>
      </c>
      <c r="D23" s="125"/>
      <c r="E23" s="134"/>
      <c r="F23" s="134"/>
    </row>
    <row r="24" spans="1:6">
      <c r="A24" s="18">
        <v>19</v>
      </c>
      <c r="B24" s="124" t="s">
        <v>98</v>
      </c>
      <c r="C24" s="123" t="s">
        <v>98</v>
      </c>
      <c r="D24" s="125"/>
      <c r="E24" s="134"/>
      <c r="F24" s="134"/>
    </row>
    <row r="25" spans="1:6">
      <c r="A25" s="18">
        <v>20</v>
      </c>
      <c r="B25" s="124" t="s">
        <v>98</v>
      </c>
      <c r="C25" s="123" t="s">
        <v>98</v>
      </c>
      <c r="D25" s="125"/>
      <c r="E25" s="134"/>
      <c r="F25" s="134"/>
    </row>
    <row r="27" spans="1:6">
      <c r="A27" s="130"/>
    </row>
    <row r="28" spans="1:6">
      <c r="A28" s="130" t="s">
        <v>325</v>
      </c>
    </row>
    <row r="29" spans="1:6">
      <c r="A29" s="133"/>
    </row>
    <row r="30" spans="1:6">
      <c r="A30" s="131"/>
    </row>
    <row r="31" spans="1:6">
      <c r="A31" s="132"/>
    </row>
  </sheetData>
  <customSheetViews>
    <customSheetView guid="{BD3BB644-FD58-43C6-8156-1BD0BBDEEE88}" state="hidden">
      <selection activeCell="B6" sqref="B6"/>
      <pageMargins left="0.7" right="0.7" top="0.75" bottom="0.75" header="0.3" footer="0.3"/>
      <pageSetup paperSize="9" orientation="portrait" r:id="rId1"/>
      <headerFooter>
        <oddHeader>&amp;C5. Rengøringsmidler</oddHeader>
        <oddFooter>Side &amp;P af &amp;N</oddFooter>
      </headerFooter>
    </customSheetView>
    <customSheetView guid="{A1D9BC16-97D5-4B07-B3B4-7722A1CAE2B0}" state="hidden">
      <selection activeCell="B6" sqref="B6"/>
      <pageMargins left="0.7" right="0.7" top="0.75" bottom="0.75" header="0.3" footer="0.3"/>
      <pageSetup paperSize="9" orientation="portrait" r:id="rId2"/>
      <headerFooter>
        <oddHeader>&amp;C5. Rengøringsmidler</oddHeader>
        <oddFooter>Side &amp;P af &amp;N</oddFooter>
      </headerFooter>
    </customSheetView>
    <customSheetView guid="{507F482F-13C0-4805-AED4-AEDBC347912B}" showPageBreaks="1" state="hidden">
      <selection activeCell="B6" sqref="B6"/>
      <pageMargins left="0.7" right="0.7" top="0.75" bottom="0.75" header="0.3" footer="0.3"/>
      <pageSetup paperSize="9" orientation="portrait" r:id="rId3"/>
      <headerFooter>
        <oddHeader>&amp;C5. Rengøringsmidler</oddHeader>
        <oddFooter>Side &amp;P af &amp;N</oddFooter>
      </headerFooter>
    </customSheetView>
  </customSheetViews>
  <pageMargins left="0.7" right="0.7" top="0.75" bottom="0.75" header="0.3" footer="0.3"/>
  <pageSetup paperSize="9" orientation="portrait" r:id="rId4"/>
  <headerFooter>
    <oddHeader>&amp;C5. Rengøringsmidler</oddHeader>
    <oddFooter>Side &amp;P af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K25"/>
  <sheetViews>
    <sheetView topLeftCell="A2" zoomScaleNormal="100" zoomScaleSheetLayoutView="93" workbookViewId="0">
      <selection activeCell="B6" sqref="B6"/>
    </sheetView>
  </sheetViews>
  <sheetFormatPr defaultColWidth="9.36328125" defaultRowHeight="10"/>
  <cols>
    <col min="1" max="1" width="16" style="6" customWidth="1"/>
    <col min="2" max="2" width="52.36328125" style="6" customWidth="1"/>
    <col min="3" max="3" width="45.36328125" style="6" customWidth="1"/>
    <col min="4" max="4" width="15" style="6" customWidth="1"/>
    <col min="5" max="5" width="11.36328125" style="6" customWidth="1"/>
    <col min="6" max="6" width="10.453125" style="6" customWidth="1"/>
    <col min="7" max="7" width="10.36328125" style="6" customWidth="1"/>
    <col min="8" max="8" width="9.36328125" style="6" customWidth="1"/>
    <col min="9" max="9" width="9.36328125" style="6"/>
    <col min="10" max="10" width="10.36328125" style="6" customWidth="1"/>
    <col min="11" max="16384" width="9.36328125" style="6"/>
  </cols>
  <sheetData>
    <row r="1" spans="1:11">
      <c r="A1" s="13" t="s">
        <v>249</v>
      </c>
      <c r="B1" s="7"/>
      <c r="C1" s="91"/>
      <c r="E1" s="135" t="s">
        <v>359</v>
      </c>
    </row>
    <row r="2" spans="1:11">
      <c r="A2" s="13"/>
      <c r="B2" s="93" t="s">
        <v>276</v>
      </c>
      <c r="C2" s="91"/>
      <c r="E2" s="103"/>
      <c r="F2" s="6" t="s">
        <v>278</v>
      </c>
    </row>
    <row r="3" spans="1:11" ht="30">
      <c r="A3" s="94" t="s">
        <v>242</v>
      </c>
      <c r="B3" s="94" t="s">
        <v>238</v>
      </c>
      <c r="C3" s="94" t="s">
        <v>59</v>
      </c>
      <c r="D3" s="94" t="s">
        <v>247</v>
      </c>
      <c r="E3" s="94" t="s">
        <v>240</v>
      </c>
      <c r="F3" s="94" t="s">
        <v>277</v>
      </c>
      <c r="G3" s="94" t="s">
        <v>274</v>
      </c>
      <c r="H3" s="94" t="s">
        <v>337</v>
      </c>
      <c r="I3" s="94" t="s">
        <v>254</v>
      </c>
      <c r="J3" s="94" t="s">
        <v>272</v>
      </c>
      <c r="K3" s="94" t="s">
        <v>273</v>
      </c>
    </row>
    <row r="4" spans="1:11" ht="30">
      <c r="A4" s="95" t="s">
        <v>231</v>
      </c>
      <c r="B4" s="96" t="s">
        <v>338</v>
      </c>
      <c r="C4" s="97" t="s">
        <v>339</v>
      </c>
      <c r="D4" s="98" t="s">
        <v>250</v>
      </c>
      <c r="E4" s="99">
        <v>1</v>
      </c>
      <c r="F4" s="100">
        <v>16000</v>
      </c>
      <c r="G4" s="104">
        <v>150</v>
      </c>
      <c r="H4" s="104">
        <v>170</v>
      </c>
      <c r="I4" s="104">
        <v>165</v>
      </c>
      <c r="J4" s="105">
        <f>E4*F4*G4</f>
        <v>2400000</v>
      </c>
      <c r="K4" s="105">
        <f>(G4*I4)+(H4*12*E4)</f>
        <v>26790</v>
      </c>
    </row>
    <row r="5" spans="1:11" ht="67.5" customHeight="1">
      <c r="A5" s="95" t="s">
        <v>246</v>
      </c>
      <c r="B5" s="96" t="s">
        <v>340</v>
      </c>
      <c r="C5" s="97" t="s">
        <v>353</v>
      </c>
      <c r="D5" s="98" t="s">
        <v>250</v>
      </c>
      <c r="E5" s="99">
        <v>2</v>
      </c>
      <c r="F5" s="100">
        <v>600</v>
      </c>
      <c r="G5" s="104">
        <v>12</v>
      </c>
      <c r="H5" s="104">
        <v>30</v>
      </c>
      <c r="I5" s="104">
        <v>48</v>
      </c>
      <c r="J5" s="105">
        <f t="shared" ref="J5:J24" si="0">E5*F5*G5</f>
        <v>14400</v>
      </c>
      <c r="K5" s="105">
        <f t="shared" ref="K5:K24" si="1">(G5*I5)+(H5*12*E5)</f>
        <v>1296</v>
      </c>
    </row>
    <row r="6" spans="1:11" ht="30">
      <c r="A6" s="95" t="s">
        <v>232</v>
      </c>
      <c r="B6" s="181" t="s">
        <v>341</v>
      </c>
      <c r="C6" s="97" t="s">
        <v>279</v>
      </c>
      <c r="D6" s="98" t="s">
        <v>250</v>
      </c>
      <c r="E6" s="99"/>
      <c r="F6" s="100"/>
      <c r="G6" s="104"/>
      <c r="H6" s="104"/>
      <c r="I6" s="104"/>
      <c r="J6" s="105">
        <f t="shared" si="0"/>
        <v>0</v>
      </c>
      <c r="K6" s="105">
        <f t="shared" si="1"/>
        <v>0</v>
      </c>
    </row>
    <row r="7" spans="1:11" ht="45" customHeight="1">
      <c r="A7" s="95" t="s">
        <v>233</v>
      </c>
      <c r="B7" s="96" t="s">
        <v>342</v>
      </c>
      <c r="C7" s="97" t="s">
        <v>248</v>
      </c>
      <c r="D7" s="98" t="s">
        <v>250</v>
      </c>
      <c r="E7" s="99"/>
      <c r="F7" s="100"/>
      <c r="G7" s="104"/>
      <c r="H7" s="104"/>
      <c r="I7" s="104"/>
      <c r="J7" s="105">
        <f t="shared" si="0"/>
        <v>0</v>
      </c>
      <c r="K7" s="105">
        <f t="shared" si="1"/>
        <v>0</v>
      </c>
    </row>
    <row r="8" spans="1:11" ht="30">
      <c r="A8" s="101" t="s">
        <v>253</v>
      </c>
      <c r="B8" s="96" t="s">
        <v>355</v>
      </c>
      <c r="C8" s="97" t="s">
        <v>354</v>
      </c>
      <c r="D8" s="98" t="s">
        <v>250</v>
      </c>
      <c r="E8" s="99"/>
      <c r="F8" s="100"/>
      <c r="G8" s="104"/>
      <c r="H8" s="104"/>
      <c r="I8" s="104"/>
      <c r="J8" s="105">
        <f t="shared" si="0"/>
        <v>0</v>
      </c>
      <c r="K8" s="105">
        <f t="shared" si="1"/>
        <v>0</v>
      </c>
    </row>
    <row r="9" spans="1:11" ht="54" customHeight="1">
      <c r="A9" s="95" t="s">
        <v>239</v>
      </c>
      <c r="B9" s="96" t="s">
        <v>356</v>
      </c>
      <c r="C9" s="97" t="s">
        <v>357</v>
      </c>
      <c r="D9" s="98" t="s">
        <v>250</v>
      </c>
      <c r="E9" s="99"/>
      <c r="F9" s="100"/>
      <c r="G9" s="104"/>
      <c r="H9" s="104"/>
      <c r="I9" s="104"/>
      <c r="J9" s="105">
        <f t="shared" si="0"/>
        <v>0</v>
      </c>
      <c r="K9" s="105">
        <f t="shared" si="1"/>
        <v>0</v>
      </c>
    </row>
    <row r="10" spans="1:11" ht="27.75" customHeight="1">
      <c r="A10" s="95" t="s">
        <v>234</v>
      </c>
      <c r="B10" s="96" t="s">
        <v>251</v>
      </c>
      <c r="C10" s="97" t="s">
        <v>252</v>
      </c>
      <c r="D10" s="98" t="s">
        <v>250</v>
      </c>
      <c r="E10" s="99"/>
      <c r="F10" s="100"/>
      <c r="G10" s="104"/>
      <c r="H10" s="104"/>
      <c r="I10" s="104"/>
      <c r="J10" s="105">
        <f t="shared" si="0"/>
        <v>0</v>
      </c>
      <c r="K10" s="105">
        <f t="shared" si="1"/>
        <v>0</v>
      </c>
    </row>
    <row r="11" spans="1:11" ht="20">
      <c r="A11" s="95" t="s">
        <v>235</v>
      </c>
      <c r="B11" s="96" t="s">
        <v>358</v>
      </c>
      <c r="C11" s="97" t="s">
        <v>252</v>
      </c>
      <c r="D11" s="98" t="s">
        <v>250</v>
      </c>
      <c r="E11" s="99"/>
      <c r="F11" s="100"/>
      <c r="G11" s="104"/>
      <c r="H11" s="104"/>
      <c r="I11" s="104"/>
      <c r="J11" s="105">
        <f t="shared" si="0"/>
        <v>0</v>
      </c>
      <c r="K11" s="105">
        <f t="shared" si="1"/>
        <v>0</v>
      </c>
    </row>
    <row r="12" spans="1:11" ht="30">
      <c r="A12" s="95" t="s">
        <v>236</v>
      </c>
      <c r="B12" s="96" t="s">
        <v>270</v>
      </c>
      <c r="C12" s="97" t="s">
        <v>252</v>
      </c>
      <c r="D12" s="98" t="s">
        <v>250</v>
      </c>
      <c r="E12" s="99"/>
      <c r="F12" s="100"/>
      <c r="G12" s="104"/>
      <c r="H12" s="104"/>
      <c r="I12" s="104"/>
      <c r="J12" s="105">
        <f t="shared" si="0"/>
        <v>0</v>
      </c>
      <c r="K12" s="105">
        <f t="shared" si="1"/>
        <v>0</v>
      </c>
    </row>
    <row r="13" spans="1:11" ht="45" customHeight="1">
      <c r="A13" s="95" t="s">
        <v>237</v>
      </c>
      <c r="B13" s="96" t="s">
        <v>360</v>
      </c>
      <c r="C13" s="97" t="s">
        <v>343</v>
      </c>
      <c r="D13" s="98" t="s">
        <v>250</v>
      </c>
      <c r="E13" s="99"/>
      <c r="F13" s="100"/>
      <c r="G13" s="104"/>
      <c r="H13" s="104"/>
      <c r="I13" s="104"/>
      <c r="J13" s="105">
        <f t="shared" si="0"/>
        <v>0</v>
      </c>
      <c r="K13" s="105">
        <f t="shared" si="1"/>
        <v>0</v>
      </c>
    </row>
    <row r="14" spans="1:11" ht="34.5" customHeight="1">
      <c r="A14" s="95" t="s">
        <v>245</v>
      </c>
      <c r="B14" s="96" t="s">
        <v>269</v>
      </c>
      <c r="C14" s="97" t="s">
        <v>344</v>
      </c>
      <c r="D14" s="98" t="s">
        <v>250</v>
      </c>
      <c r="E14" s="99"/>
      <c r="F14" s="100"/>
      <c r="G14" s="104"/>
      <c r="H14" s="104"/>
      <c r="I14" s="104"/>
      <c r="J14" s="105">
        <f t="shared" si="0"/>
        <v>0</v>
      </c>
      <c r="K14" s="105">
        <f t="shared" si="1"/>
        <v>0</v>
      </c>
    </row>
    <row r="15" spans="1:11" ht="24" customHeight="1">
      <c r="A15" s="95" t="s">
        <v>243</v>
      </c>
      <c r="B15" s="96" t="s">
        <v>255</v>
      </c>
      <c r="C15" s="97" t="s">
        <v>252</v>
      </c>
      <c r="D15" s="98" t="s">
        <v>250</v>
      </c>
      <c r="E15" s="99"/>
      <c r="F15" s="100"/>
      <c r="G15" s="104"/>
      <c r="H15" s="104"/>
      <c r="I15" s="104"/>
      <c r="J15" s="105">
        <f t="shared" si="0"/>
        <v>0</v>
      </c>
      <c r="K15" s="105">
        <f t="shared" si="1"/>
        <v>0</v>
      </c>
    </row>
    <row r="16" spans="1:11" ht="54.75" customHeight="1">
      <c r="A16" s="95" t="s">
        <v>256</v>
      </c>
      <c r="B16" s="96" t="s">
        <v>345</v>
      </c>
      <c r="C16" s="97" t="s">
        <v>346</v>
      </c>
      <c r="D16" s="98" t="s">
        <v>250</v>
      </c>
      <c r="E16" s="99"/>
      <c r="F16" s="100"/>
      <c r="G16" s="104"/>
      <c r="H16" s="104"/>
      <c r="I16" s="104"/>
      <c r="J16" s="105">
        <f t="shared" si="0"/>
        <v>0</v>
      </c>
      <c r="K16" s="105">
        <f t="shared" si="1"/>
        <v>0</v>
      </c>
    </row>
    <row r="17" spans="1:11" ht="30">
      <c r="A17" s="95" t="s">
        <v>241</v>
      </c>
      <c r="B17" s="96" t="s">
        <v>268</v>
      </c>
      <c r="C17" s="97" t="s">
        <v>344</v>
      </c>
      <c r="D17" s="98" t="s">
        <v>250</v>
      </c>
      <c r="E17" s="99"/>
      <c r="F17" s="100"/>
      <c r="G17" s="104"/>
      <c r="H17" s="104"/>
      <c r="I17" s="104"/>
      <c r="J17" s="105">
        <f t="shared" si="0"/>
        <v>0</v>
      </c>
      <c r="K17" s="105">
        <f t="shared" si="1"/>
        <v>0</v>
      </c>
    </row>
    <row r="18" spans="1:11" ht="30">
      <c r="A18" s="95" t="s">
        <v>244</v>
      </c>
      <c r="B18" s="96" t="s">
        <v>271</v>
      </c>
      <c r="C18" s="97" t="s">
        <v>347</v>
      </c>
      <c r="D18" s="98" t="s">
        <v>250</v>
      </c>
      <c r="E18" s="99"/>
      <c r="F18" s="100"/>
      <c r="G18" s="104"/>
      <c r="H18" s="104"/>
      <c r="I18" s="104"/>
      <c r="J18" s="105">
        <f t="shared" si="0"/>
        <v>0</v>
      </c>
      <c r="K18" s="105">
        <f t="shared" si="1"/>
        <v>0</v>
      </c>
    </row>
    <row r="19" spans="1:11" ht="30" customHeight="1">
      <c r="A19" s="95" t="s">
        <v>267</v>
      </c>
      <c r="B19" s="96" t="s">
        <v>348</v>
      </c>
      <c r="C19" s="97" t="s">
        <v>349</v>
      </c>
      <c r="D19" s="98" t="s">
        <v>250</v>
      </c>
      <c r="E19" s="99"/>
      <c r="F19" s="100"/>
      <c r="G19" s="104"/>
      <c r="H19" s="104"/>
      <c r="I19" s="104"/>
      <c r="J19" s="105">
        <f t="shared" si="0"/>
        <v>0</v>
      </c>
      <c r="K19" s="105">
        <f t="shared" si="1"/>
        <v>0</v>
      </c>
    </row>
    <row r="20" spans="1:11" ht="33.75" customHeight="1">
      <c r="A20" s="95" t="s">
        <v>363</v>
      </c>
      <c r="B20" s="96" t="s">
        <v>366</v>
      </c>
      <c r="C20" s="97" t="s">
        <v>364</v>
      </c>
      <c r="D20" s="98" t="s">
        <v>365</v>
      </c>
      <c r="E20" s="99"/>
      <c r="F20" s="100"/>
      <c r="G20" s="104"/>
      <c r="H20" s="104"/>
      <c r="I20" s="104"/>
      <c r="J20" s="105"/>
      <c r="K20" s="105"/>
    </row>
    <row r="21" spans="1:11" ht="26.25" customHeight="1">
      <c r="A21" s="101" t="s">
        <v>367</v>
      </c>
      <c r="B21" s="96" t="s">
        <v>369</v>
      </c>
      <c r="C21" s="97" t="s">
        <v>368</v>
      </c>
      <c r="D21" s="98" t="s">
        <v>365</v>
      </c>
      <c r="E21" s="99"/>
      <c r="F21" s="100"/>
      <c r="G21" s="104"/>
      <c r="H21" s="104"/>
      <c r="I21" s="104"/>
      <c r="J21" s="105"/>
      <c r="K21" s="105"/>
    </row>
    <row r="22" spans="1:11" ht="20">
      <c r="A22" s="95" t="s">
        <v>350</v>
      </c>
      <c r="B22" s="96" t="s">
        <v>361</v>
      </c>
      <c r="C22" s="97" t="s">
        <v>98</v>
      </c>
      <c r="D22" s="98"/>
      <c r="E22" s="99"/>
      <c r="F22" s="100"/>
      <c r="G22" s="104"/>
      <c r="H22" s="104"/>
      <c r="I22" s="104"/>
      <c r="J22" s="105">
        <f t="shared" si="0"/>
        <v>0</v>
      </c>
      <c r="K22" s="105">
        <f t="shared" si="1"/>
        <v>0</v>
      </c>
    </row>
    <row r="23" spans="1:11" ht="20">
      <c r="A23" s="95" t="s">
        <v>351</v>
      </c>
      <c r="B23" s="96" t="s">
        <v>362</v>
      </c>
      <c r="C23" s="97" t="s">
        <v>98</v>
      </c>
      <c r="D23" s="98"/>
      <c r="E23" s="99"/>
      <c r="F23" s="100"/>
      <c r="G23" s="104"/>
      <c r="H23" s="104"/>
      <c r="I23" s="104"/>
      <c r="J23" s="105">
        <f t="shared" si="0"/>
        <v>0</v>
      </c>
      <c r="K23" s="105">
        <f t="shared" si="1"/>
        <v>0</v>
      </c>
    </row>
    <row r="24" spans="1:11" ht="20">
      <c r="A24" s="95" t="s">
        <v>352</v>
      </c>
      <c r="B24" s="96" t="s">
        <v>362</v>
      </c>
      <c r="C24" s="97"/>
      <c r="D24" s="98"/>
      <c r="E24" s="99"/>
      <c r="F24" s="100"/>
      <c r="G24" s="104"/>
      <c r="H24" s="104"/>
      <c r="I24" s="104"/>
      <c r="J24" s="105">
        <f t="shared" si="0"/>
        <v>0</v>
      </c>
      <c r="K24" s="105">
        <f t="shared" si="1"/>
        <v>0</v>
      </c>
    </row>
    <row r="25" spans="1:11">
      <c r="A25" s="102" t="s">
        <v>275</v>
      </c>
      <c r="B25" s="96"/>
      <c r="C25" s="97"/>
      <c r="D25" s="98"/>
      <c r="E25" s="99">
        <f>SUM(E4:E24)</f>
        <v>3</v>
      </c>
      <c r="F25" s="99">
        <f t="shared" ref="F25:I25" si="2">SUM(F4:F24)</f>
        <v>16600</v>
      </c>
      <c r="G25" s="99">
        <f t="shared" si="2"/>
        <v>162</v>
      </c>
      <c r="H25" s="99">
        <f t="shared" si="2"/>
        <v>200</v>
      </c>
      <c r="I25" s="99">
        <f t="shared" si="2"/>
        <v>213</v>
      </c>
      <c r="J25" s="105">
        <f>SUM(J4:J24)</f>
        <v>2414400</v>
      </c>
      <c r="K25" s="78">
        <f>SUM(K4:K24)</f>
        <v>28086</v>
      </c>
    </row>
  </sheetData>
  <customSheetViews>
    <customSheetView guid="{BD3BB644-FD58-43C6-8156-1BD0BBDEEE88}" state="hidden" topLeftCell="A2">
      <selection activeCell="B6" sqref="B6"/>
      <pageMargins left="0.7" right="0.7" top="0.75" bottom="0.75" header="0.3" footer="0.3"/>
      <pageSetup paperSize="9" orientation="landscape" r:id="rId1"/>
      <headerFooter>
        <oddHeader>&amp;C6. Affald</oddHeader>
        <oddFooter>Side &amp;P af &amp;N</oddFooter>
      </headerFooter>
    </customSheetView>
    <customSheetView guid="{A1D9BC16-97D5-4B07-B3B4-7722A1CAE2B0}" state="hidden" topLeftCell="A2">
      <selection activeCell="B6" sqref="B6"/>
      <pageMargins left="0.7" right="0.7" top="0.75" bottom="0.75" header="0.3" footer="0.3"/>
      <pageSetup paperSize="9" orientation="landscape" r:id="rId2"/>
      <headerFooter>
        <oddHeader>&amp;C6. Affald</oddHeader>
        <oddFooter>Side &amp;P af &amp;N</oddFooter>
      </headerFooter>
    </customSheetView>
    <customSheetView guid="{507F482F-13C0-4805-AED4-AEDBC347912B}" showPageBreaks="1" state="hidden" topLeftCell="A2">
      <selection activeCell="B6" sqref="B6"/>
      <pageMargins left="0.7" right="0.7" top="0.75" bottom="0.75" header="0.3" footer="0.3"/>
      <pageSetup paperSize="9" orientation="landscape" r:id="rId3"/>
      <headerFooter>
        <oddHeader>&amp;C6. Affald</oddHeader>
        <oddFooter>Side &amp;P af &amp;N</oddFooter>
      </headerFooter>
    </customSheetView>
  </customSheetViews>
  <pageMargins left="0.7" right="0.7" top="0.75" bottom="0.75" header="0.3" footer="0.3"/>
  <pageSetup paperSize="9" orientation="landscape" r:id="rId4"/>
  <headerFooter>
    <oddHeader>&amp;C6. Affald</oddHeader>
    <oddFooter>Side &amp;P af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N52"/>
  <sheetViews>
    <sheetView zoomScaleNormal="100" workbookViewId="0">
      <selection activeCell="B6" sqref="B6"/>
    </sheetView>
  </sheetViews>
  <sheetFormatPr defaultRowHeight="14.5"/>
  <cols>
    <col min="1" max="1" width="5" customWidth="1"/>
    <col min="2" max="2" width="9.453125" bestFit="1" customWidth="1"/>
    <col min="3" max="3" width="10.54296875" bestFit="1" customWidth="1"/>
    <col min="4" max="4" width="9.453125" bestFit="1" customWidth="1"/>
    <col min="5" max="5" width="10.6328125" customWidth="1"/>
    <col min="6" max="7" width="9.6328125" bestFit="1" customWidth="1"/>
    <col min="8" max="8" width="12.36328125" customWidth="1"/>
    <col min="9" max="9" width="9.6328125" customWidth="1"/>
    <col min="11" max="11" width="27.453125" customWidth="1"/>
    <col min="12" max="13" width="9.36328125" bestFit="1" customWidth="1"/>
    <col min="14" max="14" width="9.453125" bestFit="1" customWidth="1"/>
  </cols>
  <sheetData>
    <row r="1" spans="1:14">
      <c r="A1" s="13" t="s">
        <v>171</v>
      </c>
      <c r="B1" s="7"/>
      <c r="C1" s="8"/>
      <c r="D1" s="6"/>
      <c r="E1" s="87"/>
      <c r="F1" s="6"/>
      <c r="G1" s="6"/>
      <c r="K1" s="13" t="s">
        <v>299</v>
      </c>
    </row>
    <row r="2" spans="1:14" ht="18">
      <c r="A2" s="47"/>
      <c r="B2" s="47" t="s">
        <v>153</v>
      </c>
      <c r="C2" s="47" t="s">
        <v>188</v>
      </c>
      <c r="D2" s="47" t="s">
        <v>189</v>
      </c>
      <c r="E2" s="47" t="s">
        <v>156</v>
      </c>
      <c r="F2" s="47" t="s">
        <v>222</v>
      </c>
      <c r="G2" s="47" t="s">
        <v>157</v>
      </c>
      <c r="H2" s="47" t="s">
        <v>190</v>
      </c>
      <c r="I2" s="47" t="s">
        <v>159</v>
      </c>
      <c r="K2" s="81" t="s">
        <v>172</v>
      </c>
      <c r="L2" s="81" t="s">
        <v>173</v>
      </c>
      <c r="M2" s="81" t="s">
        <v>284</v>
      </c>
      <c r="N2" s="81" t="s">
        <v>175</v>
      </c>
    </row>
    <row r="3" spans="1:14">
      <c r="A3" s="14">
        <v>0</v>
      </c>
      <c r="B3" s="15">
        <v>40554</v>
      </c>
      <c r="C3" s="16">
        <v>35000</v>
      </c>
      <c r="D3" s="16">
        <v>10000</v>
      </c>
      <c r="E3" s="16">
        <v>30</v>
      </c>
      <c r="F3" s="16">
        <v>2</v>
      </c>
      <c r="G3" s="16">
        <f>D3*F3/E3</f>
        <v>666.66666666666663</v>
      </c>
      <c r="H3" s="16">
        <f>D3/E3*30</f>
        <v>10000</v>
      </c>
      <c r="I3" s="17">
        <f>F3*H3</f>
        <v>20000</v>
      </c>
      <c r="K3" s="79" t="s">
        <v>179</v>
      </c>
      <c r="L3" s="86">
        <v>355</v>
      </c>
      <c r="M3" s="78"/>
      <c r="N3" s="78"/>
    </row>
    <row r="4" spans="1:14">
      <c r="A4" s="14">
        <v>0</v>
      </c>
      <c r="B4" s="15">
        <v>40586</v>
      </c>
      <c r="C4" s="16">
        <v>75000</v>
      </c>
      <c r="D4" s="16">
        <f>C4-C3</f>
        <v>40000</v>
      </c>
      <c r="E4" s="16">
        <f>B4-B3</f>
        <v>32</v>
      </c>
      <c r="F4" s="16">
        <v>2</v>
      </c>
      <c r="G4" s="16">
        <f>D4*F4/E4</f>
        <v>2500</v>
      </c>
      <c r="H4" s="16">
        <f>D4/E4*30</f>
        <v>37500</v>
      </c>
      <c r="I4" s="17">
        <f>F4*H4</f>
        <v>75000</v>
      </c>
      <c r="K4" s="79" t="s">
        <v>285</v>
      </c>
      <c r="L4" s="86">
        <v>12</v>
      </c>
      <c r="M4" s="78"/>
      <c r="N4" s="78"/>
    </row>
    <row r="5" spans="1:14" ht="18">
      <c r="A5" s="18" t="s">
        <v>160</v>
      </c>
      <c r="B5" s="19"/>
      <c r="C5" s="20"/>
      <c r="D5" s="21"/>
      <c r="E5" s="22" t="s">
        <v>98</v>
      </c>
      <c r="F5" s="21"/>
      <c r="G5" s="21"/>
      <c r="H5" s="22"/>
      <c r="I5" s="23" t="s">
        <v>98</v>
      </c>
      <c r="K5" s="79" t="s">
        <v>286</v>
      </c>
      <c r="L5" s="86">
        <v>50</v>
      </c>
      <c r="M5" s="78"/>
      <c r="N5" s="78"/>
    </row>
    <row r="6" spans="1:14">
      <c r="A6" s="18">
        <v>1</v>
      </c>
      <c r="B6" s="180"/>
      <c r="C6" s="20"/>
      <c r="D6" s="21">
        <f>C6-C5</f>
        <v>0</v>
      </c>
      <c r="E6" s="22">
        <f>B6-B5</f>
        <v>0</v>
      </c>
      <c r="F6" s="60">
        <v>2</v>
      </c>
      <c r="G6" s="21" t="e">
        <f>D6*F6/E6</f>
        <v>#DIV/0!</v>
      </c>
      <c r="H6" s="21" t="e">
        <f>D6/E6*30</f>
        <v>#DIV/0!</v>
      </c>
      <c r="I6" s="23" t="e">
        <f>H6*F6</f>
        <v>#DIV/0!</v>
      </c>
      <c r="K6" s="79" t="s">
        <v>287</v>
      </c>
      <c r="L6" s="86">
        <v>2</v>
      </c>
      <c r="M6" s="78"/>
      <c r="N6" s="78"/>
    </row>
    <row r="7" spans="1:14">
      <c r="A7" s="18">
        <v>2</v>
      </c>
      <c r="B7" s="19"/>
      <c r="C7" s="20"/>
      <c r="D7" s="21">
        <f t="shared" ref="D7:D24" si="0">C7-C6</f>
        <v>0</v>
      </c>
      <c r="E7" s="22">
        <f t="shared" ref="E7:E24" si="1">B7-B6</f>
        <v>0</v>
      </c>
      <c r="F7" s="60">
        <v>2</v>
      </c>
      <c r="G7" s="21" t="e">
        <f t="shared" ref="G7:G24" si="2">D7*F7/E7</f>
        <v>#DIV/0!</v>
      </c>
      <c r="H7" s="21" t="e">
        <f t="shared" ref="H7:H24" si="3">D7/E7*30</f>
        <v>#DIV/0!</v>
      </c>
      <c r="I7" s="23" t="e">
        <f t="shared" ref="I7:I24" si="4">H7*F7</f>
        <v>#DIV/0!</v>
      </c>
      <c r="K7" s="79" t="s">
        <v>288</v>
      </c>
      <c r="L7" s="86">
        <v>60</v>
      </c>
      <c r="M7" s="78"/>
      <c r="N7" s="78"/>
    </row>
    <row r="8" spans="1:14">
      <c r="A8" s="18">
        <v>3</v>
      </c>
      <c r="B8" s="19" t="s">
        <v>98</v>
      </c>
      <c r="C8" s="20" t="s">
        <v>98</v>
      </c>
      <c r="D8" s="21" t="e">
        <f t="shared" si="0"/>
        <v>#VALUE!</v>
      </c>
      <c r="E8" s="22" t="e">
        <f t="shared" si="1"/>
        <v>#VALUE!</v>
      </c>
      <c r="F8" s="60">
        <v>2</v>
      </c>
      <c r="G8" s="21" t="e">
        <f t="shared" si="2"/>
        <v>#VALUE!</v>
      </c>
      <c r="H8" s="21" t="e">
        <f t="shared" si="3"/>
        <v>#VALUE!</v>
      </c>
      <c r="I8" s="23" t="e">
        <f t="shared" si="4"/>
        <v>#VALUE!</v>
      </c>
      <c r="K8" s="79" t="s">
        <v>289</v>
      </c>
      <c r="L8" s="86">
        <v>20</v>
      </c>
      <c r="M8" s="78"/>
      <c r="N8" s="78"/>
    </row>
    <row r="9" spans="1:14">
      <c r="A9" s="18">
        <v>4</v>
      </c>
      <c r="B9" s="19" t="s">
        <v>98</v>
      </c>
      <c r="C9" s="20" t="s">
        <v>98</v>
      </c>
      <c r="D9" s="21" t="e">
        <f t="shared" si="0"/>
        <v>#VALUE!</v>
      </c>
      <c r="E9" s="22" t="e">
        <f t="shared" si="1"/>
        <v>#VALUE!</v>
      </c>
      <c r="F9" s="60">
        <v>2</v>
      </c>
      <c r="G9" s="21" t="e">
        <f t="shared" si="2"/>
        <v>#VALUE!</v>
      </c>
      <c r="H9" s="21" t="e">
        <f t="shared" si="3"/>
        <v>#VALUE!</v>
      </c>
      <c r="I9" s="23" t="e">
        <f t="shared" si="4"/>
        <v>#VALUE!</v>
      </c>
      <c r="K9" s="79" t="s">
        <v>290</v>
      </c>
      <c r="L9" s="86">
        <v>1000</v>
      </c>
      <c r="M9" s="78"/>
      <c r="N9" s="78"/>
    </row>
    <row r="10" spans="1:14">
      <c r="A10" s="18">
        <v>5</v>
      </c>
      <c r="B10" s="19" t="s">
        <v>98</v>
      </c>
      <c r="C10" s="20" t="s">
        <v>98</v>
      </c>
      <c r="D10" s="21" t="e">
        <f t="shared" si="0"/>
        <v>#VALUE!</v>
      </c>
      <c r="E10" s="22" t="e">
        <f t="shared" si="1"/>
        <v>#VALUE!</v>
      </c>
      <c r="F10" s="60">
        <v>2</v>
      </c>
      <c r="G10" s="21" t="e">
        <f t="shared" si="2"/>
        <v>#VALUE!</v>
      </c>
      <c r="H10" s="21" t="e">
        <f t="shared" si="3"/>
        <v>#VALUE!</v>
      </c>
      <c r="I10" s="23" t="e">
        <f t="shared" si="4"/>
        <v>#VALUE!</v>
      </c>
      <c r="K10" s="79" t="s">
        <v>291</v>
      </c>
      <c r="L10" s="86">
        <v>10</v>
      </c>
      <c r="M10" s="78"/>
      <c r="N10" s="78"/>
    </row>
    <row r="11" spans="1:14">
      <c r="A11" s="18">
        <v>6</v>
      </c>
      <c r="B11" s="19" t="s">
        <v>98</v>
      </c>
      <c r="C11" s="20" t="s">
        <v>98</v>
      </c>
      <c r="D11" s="21" t="e">
        <f t="shared" si="0"/>
        <v>#VALUE!</v>
      </c>
      <c r="E11" s="22" t="e">
        <f t="shared" si="1"/>
        <v>#VALUE!</v>
      </c>
      <c r="F11" s="60">
        <v>2</v>
      </c>
      <c r="G11" s="21" t="e">
        <f t="shared" si="2"/>
        <v>#VALUE!</v>
      </c>
      <c r="H11" s="21" t="e">
        <f t="shared" si="3"/>
        <v>#VALUE!</v>
      </c>
      <c r="I11" s="23" t="e">
        <f t="shared" si="4"/>
        <v>#VALUE!</v>
      </c>
      <c r="K11" s="79" t="s">
        <v>292</v>
      </c>
      <c r="L11" s="86">
        <v>75</v>
      </c>
      <c r="M11" s="78"/>
      <c r="N11" s="78"/>
    </row>
    <row r="12" spans="1:14">
      <c r="A12" s="18">
        <v>7</v>
      </c>
      <c r="B12" s="19" t="s">
        <v>98</v>
      </c>
      <c r="C12" s="20" t="s">
        <v>98</v>
      </c>
      <c r="D12" s="21" t="e">
        <f t="shared" si="0"/>
        <v>#VALUE!</v>
      </c>
      <c r="E12" s="22" t="e">
        <f t="shared" si="1"/>
        <v>#VALUE!</v>
      </c>
      <c r="F12" s="60">
        <v>2</v>
      </c>
      <c r="G12" s="21" t="e">
        <f t="shared" si="2"/>
        <v>#VALUE!</v>
      </c>
      <c r="H12" s="21" t="e">
        <f t="shared" si="3"/>
        <v>#VALUE!</v>
      </c>
      <c r="I12" s="23" t="e">
        <f t="shared" si="4"/>
        <v>#VALUE!</v>
      </c>
      <c r="K12" s="79" t="s">
        <v>293</v>
      </c>
      <c r="L12" s="86">
        <v>6000</v>
      </c>
      <c r="M12" s="83"/>
      <c r="N12" s="82"/>
    </row>
    <row r="13" spans="1:14">
      <c r="A13" s="18">
        <v>8</v>
      </c>
      <c r="B13" s="19" t="s">
        <v>98</v>
      </c>
      <c r="C13" s="20" t="s">
        <v>98</v>
      </c>
      <c r="D13" s="21" t="e">
        <f t="shared" si="0"/>
        <v>#VALUE!</v>
      </c>
      <c r="E13" s="22" t="e">
        <f t="shared" si="1"/>
        <v>#VALUE!</v>
      </c>
      <c r="F13" s="60">
        <v>2</v>
      </c>
      <c r="G13" s="21" t="e">
        <f t="shared" si="2"/>
        <v>#VALUE!</v>
      </c>
      <c r="H13" s="21" t="e">
        <f t="shared" si="3"/>
        <v>#VALUE!</v>
      </c>
      <c r="I13" s="23" t="e">
        <f t="shared" si="4"/>
        <v>#VALUE!</v>
      </c>
      <c r="K13" s="79" t="s">
        <v>294</v>
      </c>
      <c r="L13" s="111">
        <v>500</v>
      </c>
      <c r="M13" s="83"/>
      <c r="N13" s="82"/>
    </row>
    <row r="14" spans="1:14">
      <c r="A14" s="18">
        <v>9</v>
      </c>
      <c r="B14" s="19" t="s">
        <v>98</v>
      </c>
      <c r="C14" s="20" t="s">
        <v>98</v>
      </c>
      <c r="D14" s="21" t="e">
        <f t="shared" si="0"/>
        <v>#VALUE!</v>
      </c>
      <c r="E14" s="22" t="e">
        <f t="shared" si="1"/>
        <v>#VALUE!</v>
      </c>
      <c r="F14" s="60">
        <v>2</v>
      </c>
      <c r="G14" s="21" t="e">
        <f t="shared" si="2"/>
        <v>#VALUE!</v>
      </c>
      <c r="H14" s="21" t="e">
        <f t="shared" si="3"/>
        <v>#VALUE!</v>
      </c>
      <c r="I14" s="23" t="e">
        <f t="shared" si="4"/>
        <v>#VALUE!</v>
      </c>
      <c r="K14" s="79" t="s">
        <v>295</v>
      </c>
      <c r="L14" s="78"/>
      <c r="M14" s="112">
        <f>(L7-L10)*L5*L4*L3/1000</f>
        <v>10650</v>
      </c>
      <c r="N14" s="84">
        <f>M14*L6</f>
        <v>21300</v>
      </c>
    </row>
    <row r="15" spans="1:14">
      <c r="A15" s="18">
        <v>10</v>
      </c>
      <c r="B15" s="19" t="s">
        <v>98</v>
      </c>
      <c r="C15" s="20" t="s">
        <v>98</v>
      </c>
      <c r="D15" s="21" t="e">
        <f t="shared" si="0"/>
        <v>#VALUE!</v>
      </c>
      <c r="E15" s="22" t="e">
        <f t="shared" si="1"/>
        <v>#VALUE!</v>
      </c>
      <c r="F15" s="60">
        <v>2</v>
      </c>
      <c r="G15" s="21" t="e">
        <f t="shared" si="2"/>
        <v>#VALUE!</v>
      </c>
      <c r="H15" s="21" t="e">
        <f t="shared" si="3"/>
        <v>#VALUE!</v>
      </c>
      <c r="I15" s="23" t="e">
        <f t="shared" si="4"/>
        <v>#VALUE!</v>
      </c>
      <c r="K15" s="80" t="s">
        <v>296</v>
      </c>
      <c r="L15" s="78"/>
      <c r="M15" s="83"/>
      <c r="N15" s="82">
        <f>(L8/L9-(L11/L12))*L3*L4*L5</f>
        <v>1597.5000000000002</v>
      </c>
    </row>
    <row r="16" spans="1:14">
      <c r="A16" s="18">
        <v>11</v>
      </c>
      <c r="B16" s="19" t="s">
        <v>98</v>
      </c>
      <c r="C16" s="20" t="s">
        <v>98</v>
      </c>
      <c r="D16" s="21" t="e">
        <f t="shared" si="0"/>
        <v>#VALUE!</v>
      </c>
      <c r="E16" s="22" t="e">
        <f t="shared" si="1"/>
        <v>#VALUE!</v>
      </c>
      <c r="F16" s="60">
        <v>2</v>
      </c>
      <c r="G16" s="21" t="e">
        <f t="shared" si="2"/>
        <v>#VALUE!</v>
      </c>
      <c r="H16" s="21" t="e">
        <f t="shared" si="3"/>
        <v>#VALUE!</v>
      </c>
      <c r="I16" s="23" t="e">
        <f t="shared" si="4"/>
        <v>#VALUE!</v>
      </c>
      <c r="K16" s="80" t="s">
        <v>297</v>
      </c>
      <c r="L16" s="78"/>
      <c r="M16" s="83">
        <f>SUM(M14:M15)</f>
        <v>10650</v>
      </c>
      <c r="N16" s="82">
        <f>SUM(N14:N15)</f>
        <v>22897.5</v>
      </c>
    </row>
    <row r="17" spans="1:14">
      <c r="A17" s="18">
        <v>13</v>
      </c>
      <c r="B17" s="19" t="s">
        <v>98</v>
      </c>
      <c r="C17" s="20" t="s">
        <v>98</v>
      </c>
      <c r="D17" s="21" t="e">
        <f t="shared" si="0"/>
        <v>#VALUE!</v>
      </c>
      <c r="E17" s="22" t="e">
        <f t="shared" si="1"/>
        <v>#VALUE!</v>
      </c>
      <c r="F17" s="60">
        <v>2</v>
      </c>
      <c r="G17" s="21" t="e">
        <f t="shared" si="2"/>
        <v>#VALUE!</v>
      </c>
      <c r="H17" s="21" t="e">
        <f t="shared" si="3"/>
        <v>#VALUE!</v>
      </c>
      <c r="I17" s="23" t="e">
        <f t="shared" si="4"/>
        <v>#VALUE!</v>
      </c>
      <c r="K17" s="80" t="s">
        <v>298</v>
      </c>
      <c r="L17" s="78"/>
      <c r="M17" s="83"/>
      <c r="N17" s="113">
        <f>L13/N16</f>
        <v>2.1836445026749644E-2</v>
      </c>
    </row>
    <row r="18" spans="1:14">
      <c r="A18" s="18">
        <v>14</v>
      </c>
      <c r="B18" s="19" t="s">
        <v>98</v>
      </c>
      <c r="C18" s="20" t="s">
        <v>98</v>
      </c>
      <c r="D18" s="21" t="e">
        <f t="shared" si="0"/>
        <v>#VALUE!</v>
      </c>
      <c r="E18" s="22" t="e">
        <f t="shared" si="1"/>
        <v>#VALUE!</v>
      </c>
      <c r="F18" s="60">
        <v>2</v>
      </c>
      <c r="G18" s="21" t="e">
        <f t="shared" si="2"/>
        <v>#VALUE!</v>
      </c>
      <c r="H18" s="21" t="e">
        <f t="shared" si="3"/>
        <v>#VALUE!</v>
      </c>
      <c r="I18" s="23" t="e">
        <f t="shared" si="4"/>
        <v>#VALUE!</v>
      </c>
    </row>
    <row r="19" spans="1:14">
      <c r="A19" s="18">
        <v>15</v>
      </c>
      <c r="B19" s="19" t="s">
        <v>98</v>
      </c>
      <c r="C19" s="20" t="s">
        <v>98</v>
      </c>
      <c r="D19" s="21" t="e">
        <f t="shared" si="0"/>
        <v>#VALUE!</v>
      </c>
      <c r="E19" s="22" t="e">
        <f t="shared" si="1"/>
        <v>#VALUE!</v>
      </c>
      <c r="F19" s="60">
        <v>2</v>
      </c>
      <c r="G19" s="21" t="e">
        <f t="shared" si="2"/>
        <v>#VALUE!</v>
      </c>
      <c r="H19" s="21" t="e">
        <f t="shared" si="3"/>
        <v>#VALUE!</v>
      </c>
      <c r="I19" s="23" t="e">
        <f t="shared" si="4"/>
        <v>#VALUE!</v>
      </c>
      <c r="K19" s="114" t="s">
        <v>302</v>
      </c>
    </row>
    <row r="20" spans="1:14">
      <c r="A20" s="18">
        <v>16</v>
      </c>
      <c r="B20" s="19" t="s">
        <v>98</v>
      </c>
      <c r="C20" s="20" t="s">
        <v>98</v>
      </c>
      <c r="D20" s="21" t="e">
        <f t="shared" si="0"/>
        <v>#VALUE!</v>
      </c>
      <c r="E20" s="22" t="e">
        <f t="shared" si="1"/>
        <v>#VALUE!</v>
      </c>
      <c r="F20" s="60">
        <v>2</v>
      </c>
      <c r="G20" s="21" t="e">
        <f t="shared" si="2"/>
        <v>#VALUE!</v>
      </c>
      <c r="H20" s="21" t="e">
        <f t="shared" si="3"/>
        <v>#VALUE!</v>
      </c>
      <c r="I20" s="23" t="e">
        <f t="shared" si="4"/>
        <v>#VALUE!</v>
      </c>
      <c r="K20" s="81" t="s">
        <v>172</v>
      </c>
      <c r="L20" s="81" t="s">
        <v>173</v>
      </c>
      <c r="M20" s="81" t="s">
        <v>284</v>
      </c>
      <c r="N20" s="81" t="s">
        <v>175</v>
      </c>
    </row>
    <row r="21" spans="1:14">
      <c r="A21" s="18">
        <v>17</v>
      </c>
      <c r="B21" s="19" t="s">
        <v>98</v>
      </c>
      <c r="C21" s="20" t="s">
        <v>98</v>
      </c>
      <c r="D21" s="21" t="e">
        <f t="shared" si="0"/>
        <v>#VALUE!</v>
      </c>
      <c r="E21" s="22" t="e">
        <f t="shared" si="1"/>
        <v>#VALUE!</v>
      </c>
      <c r="F21" s="60">
        <v>2</v>
      </c>
      <c r="G21" s="21" t="e">
        <f t="shared" si="2"/>
        <v>#VALUE!</v>
      </c>
      <c r="H21" s="21" t="e">
        <f t="shared" si="3"/>
        <v>#VALUE!</v>
      </c>
      <c r="I21" s="23" t="e">
        <f t="shared" si="4"/>
        <v>#VALUE!</v>
      </c>
      <c r="K21" s="79" t="s">
        <v>300</v>
      </c>
      <c r="L21" s="86">
        <v>219</v>
      </c>
      <c r="M21" s="78"/>
      <c r="N21" s="78"/>
    </row>
    <row r="22" spans="1:14">
      <c r="A22" s="18">
        <v>18</v>
      </c>
      <c r="B22" s="19" t="s">
        <v>98</v>
      </c>
      <c r="C22" s="20" t="s">
        <v>98</v>
      </c>
      <c r="D22" s="21" t="e">
        <f t="shared" si="0"/>
        <v>#VALUE!</v>
      </c>
      <c r="E22" s="22" t="e">
        <f t="shared" si="1"/>
        <v>#VALUE!</v>
      </c>
      <c r="F22" s="60">
        <v>2</v>
      </c>
      <c r="G22" s="21" t="e">
        <f t="shared" si="2"/>
        <v>#VALUE!</v>
      </c>
      <c r="H22" s="21" t="e">
        <f t="shared" si="3"/>
        <v>#VALUE!</v>
      </c>
      <c r="I22" s="23" t="e">
        <f t="shared" si="4"/>
        <v>#VALUE!</v>
      </c>
      <c r="K22" s="79" t="s">
        <v>285</v>
      </c>
      <c r="L22" s="86">
        <v>2</v>
      </c>
      <c r="M22" s="78"/>
      <c r="N22" s="78"/>
    </row>
    <row r="23" spans="1:14">
      <c r="A23" s="18">
        <v>19</v>
      </c>
      <c r="B23" s="19" t="s">
        <v>98</v>
      </c>
      <c r="C23" s="20" t="s">
        <v>98</v>
      </c>
      <c r="D23" s="21" t="e">
        <f t="shared" si="0"/>
        <v>#VALUE!</v>
      </c>
      <c r="E23" s="22" t="e">
        <f t="shared" si="1"/>
        <v>#VALUE!</v>
      </c>
      <c r="F23" s="60">
        <v>2</v>
      </c>
      <c r="G23" s="21" t="e">
        <f t="shared" si="2"/>
        <v>#VALUE!</v>
      </c>
      <c r="H23" s="21" t="e">
        <f t="shared" si="3"/>
        <v>#VALUE!</v>
      </c>
      <c r="I23" s="23" t="e">
        <f t="shared" si="4"/>
        <v>#VALUE!</v>
      </c>
      <c r="K23" s="79" t="s">
        <v>301</v>
      </c>
      <c r="L23" s="86">
        <v>200</v>
      </c>
      <c r="M23" s="78"/>
      <c r="N23" s="78"/>
    </row>
    <row r="24" spans="1:14">
      <c r="A24" s="18">
        <v>20</v>
      </c>
      <c r="B24" s="19" t="s">
        <v>98</v>
      </c>
      <c r="C24" s="20" t="s">
        <v>98</v>
      </c>
      <c r="D24" s="21" t="e">
        <f t="shared" si="0"/>
        <v>#VALUE!</v>
      </c>
      <c r="E24" s="22" t="e">
        <f t="shared" si="1"/>
        <v>#VALUE!</v>
      </c>
      <c r="F24" s="60">
        <v>2</v>
      </c>
      <c r="G24" s="21" t="e">
        <f t="shared" si="2"/>
        <v>#VALUE!</v>
      </c>
      <c r="H24" s="21" t="e">
        <f t="shared" si="3"/>
        <v>#VALUE!</v>
      </c>
      <c r="I24" s="23" t="e">
        <f t="shared" si="4"/>
        <v>#VALUE!</v>
      </c>
      <c r="K24" s="79" t="s">
        <v>287</v>
      </c>
      <c r="L24" s="86">
        <v>2</v>
      </c>
      <c r="M24" s="78"/>
      <c r="N24" s="78"/>
    </row>
    <row r="25" spans="1:14">
      <c r="A25" s="18"/>
      <c r="B25" s="19"/>
      <c r="C25" s="20"/>
      <c r="D25" s="21" t="s">
        <v>161</v>
      </c>
      <c r="E25" s="22" t="s">
        <v>161</v>
      </c>
      <c r="F25" s="20"/>
      <c r="G25" s="22"/>
      <c r="H25" s="21"/>
      <c r="I25" s="23"/>
      <c r="K25" s="79" t="s">
        <v>288</v>
      </c>
      <c r="L25" s="86">
        <v>60</v>
      </c>
      <c r="M25" s="78"/>
      <c r="N25" s="78"/>
    </row>
    <row r="26" spans="1:14">
      <c r="K26" s="79" t="s">
        <v>289</v>
      </c>
      <c r="L26" s="86">
        <v>15</v>
      </c>
      <c r="M26" s="78"/>
      <c r="N26" s="78"/>
    </row>
    <row r="27" spans="1:14">
      <c r="K27" s="79" t="s">
        <v>290</v>
      </c>
      <c r="L27" s="86">
        <v>1000</v>
      </c>
      <c r="M27" s="78"/>
      <c r="N27" s="78"/>
    </row>
    <row r="28" spans="1:14" ht="15" thickBot="1">
      <c r="A28" s="13" t="s">
        <v>163</v>
      </c>
      <c r="B28" s="6" t="s">
        <v>162</v>
      </c>
      <c r="C28" s="89"/>
      <c r="D28" s="6"/>
      <c r="E28" s="6"/>
      <c r="F28" s="6"/>
      <c r="G28" s="6"/>
      <c r="K28" s="79" t="s">
        <v>291</v>
      </c>
      <c r="L28" s="86">
        <v>10</v>
      </c>
      <c r="M28" s="78"/>
      <c r="N28" s="78"/>
    </row>
    <row r="29" spans="1:14" ht="18.5" thickBot="1">
      <c r="A29" s="58" t="s">
        <v>191</v>
      </c>
      <c r="B29" s="57" t="s">
        <v>163</v>
      </c>
      <c r="C29" s="57" t="s">
        <v>192</v>
      </c>
      <c r="D29" s="57" t="s">
        <v>189</v>
      </c>
      <c r="E29" s="57" t="s">
        <v>193</v>
      </c>
      <c r="F29" s="57" t="s">
        <v>221</v>
      </c>
      <c r="G29" s="57" t="s">
        <v>166</v>
      </c>
      <c r="H29" s="57" t="s">
        <v>167</v>
      </c>
      <c r="K29" s="79" t="s">
        <v>292</v>
      </c>
      <c r="L29" s="86">
        <v>75</v>
      </c>
      <c r="M29" s="78"/>
      <c r="N29" s="78"/>
    </row>
    <row r="30" spans="1:14" ht="15" thickBot="1">
      <c r="A30" s="24">
        <v>0</v>
      </c>
      <c r="B30" s="25" t="s">
        <v>168</v>
      </c>
      <c r="C30" s="26">
        <v>14500</v>
      </c>
      <c r="D30" s="26">
        <v>51000</v>
      </c>
      <c r="E30" s="27">
        <v>2</v>
      </c>
      <c r="F30" s="28">
        <f>D30*E30</f>
        <v>102000</v>
      </c>
      <c r="G30" s="29">
        <v>40000</v>
      </c>
      <c r="H30" s="28">
        <f>F30/G30</f>
        <v>2.5499999999999998</v>
      </c>
      <c r="K30" s="79" t="s">
        <v>293</v>
      </c>
      <c r="L30" s="86">
        <v>6000</v>
      </c>
      <c r="M30" s="83"/>
      <c r="N30" s="82"/>
    </row>
    <row r="31" spans="1:14" ht="15" thickBot="1">
      <c r="A31" s="30">
        <v>0</v>
      </c>
      <c r="B31" s="31" t="s">
        <v>169</v>
      </c>
      <c r="C31" s="32">
        <v>34400</v>
      </c>
      <c r="D31" s="32">
        <v>80000</v>
      </c>
      <c r="E31" s="33">
        <v>2</v>
      </c>
      <c r="F31" s="28">
        <f>D31*E31</f>
        <v>160000</v>
      </c>
      <c r="G31" s="34">
        <v>45000</v>
      </c>
      <c r="H31" s="35">
        <f>F31/G31</f>
        <v>3.5555555555555554</v>
      </c>
      <c r="K31" s="79" t="s">
        <v>294</v>
      </c>
      <c r="L31" s="111">
        <v>500</v>
      </c>
      <c r="M31" s="83"/>
      <c r="N31" s="82"/>
    </row>
    <row r="32" spans="1:14" ht="15" thickBot="1">
      <c r="A32" s="36">
        <v>1</v>
      </c>
      <c r="B32" s="88"/>
      <c r="C32" s="38"/>
      <c r="D32" s="39">
        <f>C32-C28</f>
        <v>0</v>
      </c>
      <c r="E32" s="40">
        <v>2</v>
      </c>
      <c r="F32" s="90">
        <f>D32*E32</f>
        <v>0</v>
      </c>
      <c r="G32" s="42"/>
      <c r="H32" s="41" t="e">
        <f>F32/G32</f>
        <v>#DIV/0!</v>
      </c>
      <c r="K32" s="79" t="s">
        <v>295</v>
      </c>
      <c r="L32" s="78"/>
      <c r="M32" s="112">
        <f>(L25-L28)*L23*L22*L21/1000</f>
        <v>4380</v>
      </c>
      <c r="N32" s="84">
        <f>M32*L24</f>
        <v>8760</v>
      </c>
    </row>
    <row r="33" spans="1:14" ht="15" thickBot="1">
      <c r="A33" s="36">
        <v>2</v>
      </c>
      <c r="B33" s="37"/>
      <c r="C33" s="38"/>
      <c r="D33" s="39">
        <f>C33-C32</f>
        <v>0</v>
      </c>
      <c r="E33" s="40">
        <v>2</v>
      </c>
      <c r="F33" s="90">
        <f t="shared" ref="F33:F51" si="5">D33*E33</f>
        <v>0</v>
      </c>
      <c r="G33" s="42"/>
      <c r="H33" s="41" t="e">
        <f>F33/G33</f>
        <v>#DIV/0!</v>
      </c>
      <c r="K33" s="80" t="s">
        <v>296</v>
      </c>
      <c r="L33" s="78"/>
      <c r="M33" s="83"/>
      <c r="N33" s="82">
        <f>(L26/L27-(L29/L30))*L21*L22*L23</f>
        <v>218.99999999999991</v>
      </c>
    </row>
    <row r="34" spans="1:14" ht="15" thickBot="1">
      <c r="A34" s="36">
        <v>3</v>
      </c>
      <c r="B34" s="37" t="s">
        <v>98</v>
      </c>
      <c r="C34" s="38" t="s">
        <v>98</v>
      </c>
      <c r="D34" s="39" t="e">
        <f>C34-C33</f>
        <v>#VALUE!</v>
      </c>
      <c r="E34" s="40">
        <v>2</v>
      </c>
      <c r="F34" s="90" t="e">
        <f t="shared" si="5"/>
        <v>#VALUE!</v>
      </c>
      <c r="G34" s="42"/>
      <c r="H34" s="41" t="e">
        <f t="shared" ref="H34:H51" si="6">F34/G34</f>
        <v>#VALUE!</v>
      </c>
      <c r="K34" s="80" t="s">
        <v>297</v>
      </c>
      <c r="L34" s="78"/>
      <c r="M34" s="83">
        <f>SUM(M32:M33)</f>
        <v>4380</v>
      </c>
      <c r="N34" s="82">
        <f>SUM(N32:N33)</f>
        <v>8979</v>
      </c>
    </row>
    <row r="35" spans="1:14" ht="15" thickBot="1">
      <c r="A35" s="36">
        <v>4</v>
      </c>
      <c r="B35" s="37" t="s">
        <v>98</v>
      </c>
      <c r="C35" s="38" t="s">
        <v>98</v>
      </c>
      <c r="D35" s="39" t="e">
        <f t="shared" ref="D35:D50" si="7">C35-C34</f>
        <v>#VALUE!</v>
      </c>
      <c r="E35" s="40">
        <v>2</v>
      </c>
      <c r="F35" s="90" t="e">
        <f t="shared" si="5"/>
        <v>#VALUE!</v>
      </c>
      <c r="G35" s="42"/>
      <c r="H35" s="41" t="e">
        <f t="shared" si="6"/>
        <v>#VALUE!</v>
      </c>
      <c r="K35" s="80" t="s">
        <v>298</v>
      </c>
      <c r="L35" s="78"/>
      <c r="M35" s="83"/>
      <c r="N35" s="113">
        <f>L31/N34</f>
        <v>5.5685488361732934E-2</v>
      </c>
    </row>
    <row r="36" spans="1:14" ht="15" thickBot="1">
      <c r="A36" s="36">
        <v>5</v>
      </c>
      <c r="B36" s="37" t="s">
        <v>98</v>
      </c>
      <c r="C36" s="38" t="s">
        <v>98</v>
      </c>
      <c r="D36" s="39" t="e">
        <f t="shared" si="7"/>
        <v>#VALUE!</v>
      </c>
      <c r="E36" s="40">
        <v>2</v>
      </c>
      <c r="F36" s="90" t="e">
        <f t="shared" si="5"/>
        <v>#VALUE!</v>
      </c>
      <c r="G36" s="42"/>
      <c r="H36" s="41" t="e">
        <f t="shared" si="6"/>
        <v>#VALUE!</v>
      </c>
    </row>
    <row r="37" spans="1:14" ht="15" thickBot="1">
      <c r="A37" s="36">
        <v>6</v>
      </c>
      <c r="B37" s="37" t="s">
        <v>98</v>
      </c>
      <c r="C37" s="38" t="s">
        <v>98</v>
      </c>
      <c r="D37" s="39" t="e">
        <f t="shared" si="7"/>
        <v>#VALUE!</v>
      </c>
      <c r="E37" s="40">
        <v>2</v>
      </c>
      <c r="F37" s="90" t="e">
        <f t="shared" si="5"/>
        <v>#VALUE!</v>
      </c>
      <c r="G37" s="42"/>
      <c r="H37" s="41" t="e">
        <f t="shared" si="6"/>
        <v>#VALUE!</v>
      </c>
      <c r="K37" s="115" t="s">
        <v>303</v>
      </c>
    </row>
    <row r="38" spans="1:14" ht="15" thickBot="1">
      <c r="A38" s="36">
        <v>7</v>
      </c>
      <c r="B38" s="37" t="s">
        <v>98</v>
      </c>
      <c r="C38" s="38" t="s">
        <v>98</v>
      </c>
      <c r="D38" s="39" t="e">
        <f t="shared" si="7"/>
        <v>#VALUE!</v>
      </c>
      <c r="E38" s="40">
        <v>2</v>
      </c>
      <c r="F38" s="90" t="e">
        <f t="shared" si="5"/>
        <v>#VALUE!</v>
      </c>
      <c r="G38" s="42"/>
      <c r="H38" s="41" t="e">
        <f t="shared" si="6"/>
        <v>#VALUE!</v>
      </c>
      <c r="K38" s="81" t="s">
        <v>172</v>
      </c>
      <c r="L38" s="81" t="s">
        <v>173</v>
      </c>
      <c r="M38" s="81" t="s">
        <v>284</v>
      </c>
      <c r="N38" s="81" t="s">
        <v>175</v>
      </c>
    </row>
    <row r="39" spans="1:14" ht="15" thickBot="1">
      <c r="A39" s="36">
        <v>8</v>
      </c>
      <c r="B39" s="37" t="s">
        <v>98</v>
      </c>
      <c r="C39" s="38" t="s">
        <v>98</v>
      </c>
      <c r="D39" s="39" t="e">
        <f t="shared" si="7"/>
        <v>#VALUE!</v>
      </c>
      <c r="E39" s="40">
        <v>2</v>
      </c>
      <c r="F39" s="90" t="e">
        <f t="shared" si="5"/>
        <v>#VALUE!</v>
      </c>
      <c r="G39" s="42"/>
      <c r="H39" s="41" t="e">
        <f t="shared" si="6"/>
        <v>#VALUE!</v>
      </c>
      <c r="K39" s="79" t="s">
        <v>179</v>
      </c>
      <c r="L39" s="86">
        <v>355</v>
      </c>
      <c r="M39" s="78"/>
      <c r="N39" s="78"/>
    </row>
    <row r="40" spans="1:14" ht="15" thickBot="1">
      <c r="A40" s="36">
        <v>9</v>
      </c>
      <c r="B40" s="37" t="s">
        <v>98</v>
      </c>
      <c r="C40" s="38" t="s">
        <v>98</v>
      </c>
      <c r="D40" s="39" t="e">
        <f t="shared" si="7"/>
        <v>#VALUE!</v>
      </c>
      <c r="E40" s="40">
        <v>2</v>
      </c>
      <c r="F40" s="90" t="e">
        <f t="shared" si="5"/>
        <v>#VALUE!</v>
      </c>
      <c r="G40" s="42"/>
      <c r="H40" s="41" t="e">
        <f t="shared" si="6"/>
        <v>#VALUE!</v>
      </c>
      <c r="K40" s="79" t="s">
        <v>285</v>
      </c>
      <c r="L40" s="86">
        <v>10</v>
      </c>
      <c r="M40" s="78"/>
      <c r="N40" s="78"/>
    </row>
    <row r="41" spans="1:14" ht="15" thickBot="1">
      <c r="A41" s="36">
        <v>10</v>
      </c>
      <c r="B41" s="37" t="s">
        <v>98</v>
      </c>
      <c r="C41" s="38" t="s">
        <v>98</v>
      </c>
      <c r="D41" s="39" t="e">
        <f t="shared" si="7"/>
        <v>#VALUE!</v>
      </c>
      <c r="E41" s="40">
        <v>2</v>
      </c>
      <c r="F41" s="90" t="e">
        <f t="shared" si="5"/>
        <v>#VALUE!</v>
      </c>
      <c r="G41" s="42"/>
      <c r="H41" s="41" t="e">
        <f t="shared" si="6"/>
        <v>#VALUE!</v>
      </c>
      <c r="K41" s="79" t="s">
        <v>286</v>
      </c>
      <c r="L41" s="86">
        <v>50</v>
      </c>
      <c r="M41" s="78"/>
      <c r="N41" s="78"/>
    </row>
    <row r="42" spans="1:14" ht="15" thickBot="1">
      <c r="A42" s="36">
        <v>11</v>
      </c>
      <c r="B42" s="37" t="s">
        <v>98</v>
      </c>
      <c r="C42" s="38" t="s">
        <v>98</v>
      </c>
      <c r="D42" s="39" t="e">
        <f t="shared" si="7"/>
        <v>#VALUE!</v>
      </c>
      <c r="E42" s="40">
        <v>2</v>
      </c>
      <c r="F42" s="90" t="e">
        <f t="shared" si="5"/>
        <v>#VALUE!</v>
      </c>
      <c r="G42" s="42"/>
      <c r="H42" s="41" t="e">
        <f t="shared" si="6"/>
        <v>#VALUE!</v>
      </c>
      <c r="K42" s="79" t="s">
        <v>287</v>
      </c>
      <c r="L42" s="86">
        <v>2</v>
      </c>
      <c r="M42" s="78"/>
      <c r="N42" s="78"/>
    </row>
    <row r="43" spans="1:14" ht="15" thickBot="1">
      <c r="A43" s="36">
        <v>12</v>
      </c>
      <c r="B43" s="37" t="s">
        <v>98</v>
      </c>
      <c r="C43" s="38" t="s">
        <v>98</v>
      </c>
      <c r="D43" s="39" t="e">
        <f t="shared" si="7"/>
        <v>#VALUE!</v>
      </c>
      <c r="E43" s="40">
        <v>2</v>
      </c>
      <c r="F43" s="90" t="e">
        <f t="shared" si="5"/>
        <v>#VALUE!</v>
      </c>
      <c r="G43" s="42"/>
      <c r="H43" s="41" t="e">
        <f t="shared" si="6"/>
        <v>#VALUE!</v>
      </c>
      <c r="K43" s="79" t="s">
        <v>288</v>
      </c>
      <c r="L43" s="86">
        <v>20</v>
      </c>
      <c r="M43" s="78"/>
      <c r="N43" s="78"/>
    </row>
    <row r="44" spans="1:14" ht="15" thickBot="1">
      <c r="A44" s="36">
        <v>13</v>
      </c>
      <c r="B44" s="37" t="s">
        <v>98</v>
      </c>
      <c r="C44" s="38" t="s">
        <v>98</v>
      </c>
      <c r="D44" s="39" t="e">
        <f t="shared" si="7"/>
        <v>#VALUE!</v>
      </c>
      <c r="E44" s="40">
        <v>2</v>
      </c>
      <c r="F44" s="90" t="e">
        <f t="shared" si="5"/>
        <v>#VALUE!</v>
      </c>
      <c r="G44" s="42"/>
      <c r="H44" s="41" t="e">
        <f t="shared" si="6"/>
        <v>#VALUE!</v>
      </c>
      <c r="K44" s="79" t="s">
        <v>304</v>
      </c>
      <c r="L44" s="86">
        <v>0.6</v>
      </c>
      <c r="M44" s="78"/>
      <c r="N44" s="78"/>
    </row>
    <row r="45" spans="1:14" ht="15" thickBot="1">
      <c r="A45" s="36">
        <v>14</v>
      </c>
      <c r="B45" s="37" t="s">
        <v>98</v>
      </c>
      <c r="C45" s="38" t="s">
        <v>98</v>
      </c>
      <c r="D45" s="39" t="e">
        <f t="shared" si="7"/>
        <v>#VALUE!</v>
      </c>
      <c r="E45" s="40">
        <v>2</v>
      </c>
      <c r="F45" s="90" t="e">
        <f t="shared" si="5"/>
        <v>#VALUE!</v>
      </c>
      <c r="G45" s="42"/>
      <c r="H45" s="41" t="e">
        <f t="shared" si="6"/>
        <v>#VALUE!</v>
      </c>
      <c r="K45" s="79" t="s">
        <v>305</v>
      </c>
      <c r="L45" s="86">
        <v>5000</v>
      </c>
      <c r="M45" s="78"/>
      <c r="N45" s="78"/>
    </row>
    <row r="46" spans="1:14" ht="15" thickBot="1">
      <c r="A46" s="36">
        <v>15</v>
      </c>
      <c r="B46" s="37" t="s">
        <v>98</v>
      </c>
      <c r="C46" s="38" t="s">
        <v>98</v>
      </c>
      <c r="D46" s="39" t="e">
        <f t="shared" si="7"/>
        <v>#VALUE!</v>
      </c>
      <c r="E46" s="40">
        <v>2</v>
      </c>
      <c r="F46" s="90" t="e">
        <f t="shared" si="5"/>
        <v>#VALUE!</v>
      </c>
      <c r="G46" s="42"/>
      <c r="H46" s="41" t="e">
        <f t="shared" si="6"/>
        <v>#VALUE!</v>
      </c>
      <c r="K46" s="79" t="s">
        <v>306</v>
      </c>
      <c r="L46" s="111">
        <v>5000</v>
      </c>
      <c r="M46" s="83"/>
      <c r="N46" s="82"/>
    </row>
    <row r="47" spans="1:14" ht="15" thickBot="1">
      <c r="A47" s="36">
        <v>16</v>
      </c>
      <c r="B47" s="37" t="s">
        <v>98</v>
      </c>
      <c r="C47" s="38" t="s">
        <v>98</v>
      </c>
      <c r="D47" s="39" t="e">
        <f t="shared" si="7"/>
        <v>#VALUE!</v>
      </c>
      <c r="E47" s="40">
        <v>2</v>
      </c>
      <c r="F47" s="90" t="e">
        <f t="shared" si="5"/>
        <v>#VALUE!</v>
      </c>
      <c r="G47" s="42"/>
      <c r="H47" s="41" t="e">
        <f t="shared" si="6"/>
        <v>#VALUE!</v>
      </c>
      <c r="K47" s="79" t="s">
        <v>295</v>
      </c>
      <c r="L47" s="78"/>
      <c r="M47" s="112">
        <f>((L39*L40*L41*L43)/1000)*L44</f>
        <v>2130</v>
      </c>
      <c r="N47" s="84">
        <f>M47*L42</f>
        <v>4260</v>
      </c>
    </row>
    <row r="48" spans="1:14" ht="15" thickBot="1">
      <c r="A48" s="36">
        <v>17</v>
      </c>
      <c r="B48" s="37" t="s">
        <v>98</v>
      </c>
      <c r="C48" s="38" t="s">
        <v>98</v>
      </c>
      <c r="D48" s="39" t="e">
        <f t="shared" si="7"/>
        <v>#VALUE!</v>
      </c>
      <c r="E48" s="40">
        <v>2</v>
      </c>
      <c r="F48" s="90" t="e">
        <f t="shared" si="5"/>
        <v>#VALUE!</v>
      </c>
      <c r="G48" s="42"/>
      <c r="H48" s="41" t="e">
        <f t="shared" si="6"/>
        <v>#VALUE!</v>
      </c>
      <c r="K48" s="80" t="s">
        <v>307</v>
      </c>
      <c r="L48" s="78"/>
      <c r="M48" s="83"/>
      <c r="N48" s="113">
        <f>(L45+L46)/N47</f>
        <v>2.347417840375587</v>
      </c>
    </row>
    <row r="49" spans="1:14" ht="15" thickBot="1">
      <c r="A49" s="36">
        <v>18</v>
      </c>
      <c r="B49" s="37" t="s">
        <v>98</v>
      </c>
      <c r="C49" s="38" t="s">
        <v>98</v>
      </c>
      <c r="D49" s="39" t="e">
        <f t="shared" si="7"/>
        <v>#VALUE!</v>
      </c>
      <c r="E49" s="40">
        <v>2</v>
      </c>
      <c r="F49" s="90" t="e">
        <f t="shared" si="5"/>
        <v>#VALUE!</v>
      </c>
      <c r="G49" s="42"/>
      <c r="H49" s="41" t="e">
        <f t="shared" si="6"/>
        <v>#VALUE!</v>
      </c>
      <c r="K49" s="80" t="s">
        <v>308</v>
      </c>
      <c r="L49" s="78"/>
      <c r="M49" s="83"/>
      <c r="N49" s="113">
        <f>N47*10-L45-L46</f>
        <v>32600</v>
      </c>
    </row>
    <row r="50" spans="1:14" ht="15" thickBot="1">
      <c r="A50" s="36">
        <v>19</v>
      </c>
      <c r="B50" s="37" t="s">
        <v>98</v>
      </c>
      <c r="C50" s="38" t="s">
        <v>98</v>
      </c>
      <c r="D50" s="39" t="e">
        <f t="shared" si="7"/>
        <v>#VALUE!</v>
      </c>
      <c r="E50" s="40">
        <v>2</v>
      </c>
      <c r="F50" s="90" t="e">
        <f t="shared" si="5"/>
        <v>#VALUE!</v>
      </c>
      <c r="G50" s="42"/>
      <c r="H50" s="41" t="e">
        <f t="shared" si="6"/>
        <v>#VALUE!</v>
      </c>
    </row>
    <row r="51" spans="1:14" ht="15" thickBot="1">
      <c r="A51" s="36">
        <v>20</v>
      </c>
      <c r="B51" s="37"/>
      <c r="C51" s="38"/>
      <c r="D51" s="39" t="e">
        <f>C51-C50</f>
        <v>#VALUE!</v>
      </c>
      <c r="E51" s="40">
        <v>2</v>
      </c>
      <c r="F51" s="90" t="e">
        <f t="shared" si="5"/>
        <v>#VALUE!</v>
      </c>
      <c r="G51" s="42"/>
      <c r="H51" s="41" t="e">
        <f t="shared" si="6"/>
        <v>#VALUE!</v>
      </c>
    </row>
    <row r="52" spans="1:14">
      <c r="A52" s="36" t="s">
        <v>170</v>
      </c>
      <c r="B52" s="43" t="s">
        <v>98</v>
      </c>
      <c r="C52" s="44" t="s">
        <v>98</v>
      </c>
      <c r="D52" s="39" t="e">
        <f>SUM(D32:D51)</f>
        <v>#VALUE!</v>
      </c>
      <c r="E52" s="45"/>
      <c r="F52" s="90" t="e">
        <f>AVERAGE(F32:F50)</f>
        <v>#VALUE!</v>
      </c>
      <c r="G52" s="46" t="e">
        <f>AVERAGE(G32:G51)</f>
        <v>#DIV/0!</v>
      </c>
      <c r="H52" s="41" t="e">
        <f>AVERAGE(H33:H51)</f>
        <v>#DIV/0!</v>
      </c>
    </row>
  </sheetData>
  <customSheetViews>
    <customSheetView guid="{BD3BB644-FD58-43C6-8156-1BD0BBDEEE88}" state="hidden">
      <selection activeCell="B6" sqref="B6"/>
      <rowBreaks count="1" manualBreakCount="1">
        <brk id="26" max="16383" man="1"/>
      </rowBreaks>
      <pageMargins left="0.7" right="0.7" top="0.75" bottom="0.75" header="0.3" footer="0.3"/>
      <pageSetup paperSize="9" orientation="portrait" r:id="rId1"/>
      <headerFooter>
        <oddHeader>&amp;C7. Energiforbrug</oddHeader>
        <oddFooter>Side &amp;P af &amp;N</oddFooter>
      </headerFooter>
    </customSheetView>
    <customSheetView guid="{A1D9BC16-97D5-4B07-B3B4-7722A1CAE2B0}" state="hidden">
      <selection activeCell="B6" sqref="B6"/>
      <rowBreaks count="1" manualBreakCount="1">
        <brk id="26" max="16383" man="1"/>
      </rowBreaks>
      <pageMargins left="0.7" right="0.7" top="0.75" bottom="0.75" header="0.3" footer="0.3"/>
      <pageSetup paperSize="9" orientation="portrait" r:id="rId2"/>
      <headerFooter>
        <oddHeader>&amp;C7. Energiforbrug</oddHeader>
        <oddFooter>Side &amp;P af &amp;N</oddFooter>
      </headerFooter>
    </customSheetView>
    <customSheetView guid="{507F482F-13C0-4805-AED4-AEDBC347912B}" showPageBreaks="1" state="hidden">
      <selection activeCell="B6" sqref="B6"/>
      <rowBreaks count="1" manualBreakCount="1">
        <brk id="26" max="16383" man="1"/>
      </rowBreaks>
      <pageMargins left="0.7" right="0.7" top="0.75" bottom="0.75" header="0.3" footer="0.3"/>
      <pageSetup paperSize="9" orientation="portrait" r:id="rId3"/>
      <headerFooter>
        <oddHeader>&amp;C7. Energiforbrug</oddHeader>
        <oddFooter>Side &amp;P af &amp;N</oddFooter>
      </headerFooter>
    </customSheetView>
  </customSheetViews>
  <pageMargins left="0.7" right="0.7" top="0.75" bottom="0.75" header="0.3" footer="0.3"/>
  <pageSetup paperSize="9" orientation="portrait" r:id="rId4"/>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4"/>
  <sheetViews>
    <sheetView zoomScaleNormal="100" workbookViewId="0">
      <selection activeCell="B6" sqref="B6"/>
    </sheetView>
  </sheetViews>
  <sheetFormatPr defaultRowHeight="14.5"/>
  <cols>
    <col min="2" max="2" width="11.6328125" customWidth="1"/>
    <col min="3" max="3" width="15.6328125" customWidth="1"/>
    <col min="4" max="4" width="15.453125" customWidth="1"/>
    <col min="5" max="5" width="11" customWidth="1"/>
  </cols>
  <sheetData>
    <row r="1" spans="1:6">
      <c r="A1" s="13" t="s">
        <v>171</v>
      </c>
      <c r="B1" s="7" t="s">
        <v>197</v>
      </c>
      <c r="C1" s="61">
        <v>40909</v>
      </c>
      <c r="D1" s="6"/>
      <c r="E1" s="59"/>
      <c r="F1" s="6"/>
    </row>
    <row r="2" spans="1:6" ht="18">
      <c r="A2" s="47"/>
      <c r="B2" s="47" t="s">
        <v>153</v>
      </c>
      <c r="C2" s="47" t="s">
        <v>194</v>
      </c>
      <c r="D2" s="47" t="s">
        <v>195</v>
      </c>
      <c r="E2" s="47" t="s">
        <v>156</v>
      </c>
      <c r="F2" s="47" t="s">
        <v>196</v>
      </c>
    </row>
    <row r="3" spans="1:6">
      <c r="A3" s="14">
        <v>0</v>
      </c>
      <c r="B3" s="15">
        <v>40909</v>
      </c>
      <c r="C3" s="16">
        <v>12000</v>
      </c>
      <c r="D3" s="16">
        <v>155000</v>
      </c>
      <c r="E3" s="16">
        <v>30</v>
      </c>
      <c r="F3" s="62">
        <f>C3/D3</f>
        <v>7.7419354838709681E-2</v>
      </c>
    </row>
    <row r="4" spans="1:6">
      <c r="A4" s="14">
        <v>0</v>
      </c>
      <c r="B4" s="15">
        <v>40969</v>
      </c>
      <c r="C4" s="16">
        <v>15000</v>
      </c>
      <c r="D4" s="16">
        <v>300000</v>
      </c>
      <c r="E4" s="16">
        <f>B4-B3</f>
        <v>60</v>
      </c>
      <c r="F4" s="62">
        <f>C4/D4</f>
        <v>0.05</v>
      </c>
    </row>
    <row r="5" spans="1:6">
      <c r="A5" s="18">
        <v>1</v>
      </c>
      <c r="B5" s="19"/>
      <c r="C5" s="20"/>
      <c r="D5" s="60"/>
      <c r="E5" s="22">
        <f>B5-C1</f>
        <v>-40909</v>
      </c>
      <c r="F5" s="63" t="e">
        <f>C5/D5</f>
        <v>#DIV/0!</v>
      </c>
    </row>
    <row r="6" spans="1:6">
      <c r="A6" s="18">
        <v>2</v>
      </c>
      <c r="B6" s="180"/>
      <c r="C6" s="20"/>
      <c r="D6" s="60"/>
      <c r="E6" s="22">
        <f>B6-B5</f>
        <v>0</v>
      </c>
      <c r="F6" s="63" t="e">
        <f t="shared" ref="F6:F23" si="0">C6/D6</f>
        <v>#DIV/0!</v>
      </c>
    </row>
    <row r="7" spans="1:6">
      <c r="A7" s="18">
        <v>3</v>
      </c>
      <c r="B7" s="19" t="s">
        <v>98</v>
      </c>
      <c r="C7" s="20" t="s">
        <v>98</v>
      </c>
      <c r="D7" s="60"/>
      <c r="E7" s="22" t="e">
        <f t="shared" ref="E7:E23" si="1">B7-B6</f>
        <v>#VALUE!</v>
      </c>
      <c r="F7" s="63" t="e">
        <f t="shared" si="0"/>
        <v>#VALUE!</v>
      </c>
    </row>
    <row r="8" spans="1:6">
      <c r="A8" s="18">
        <v>4</v>
      </c>
      <c r="B8" s="19" t="s">
        <v>98</v>
      </c>
      <c r="C8" s="20" t="s">
        <v>98</v>
      </c>
      <c r="D8" s="60"/>
      <c r="E8" s="22" t="e">
        <f t="shared" si="1"/>
        <v>#VALUE!</v>
      </c>
      <c r="F8" s="63" t="e">
        <f t="shared" si="0"/>
        <v>#VALUE!</v>
      </c>
    </row>
    <row r="9" spans="1:6">
      <c r="A9" s="18">
        <v>5</v>
      </c>
      <c r="B9" s="19" t="s">
        <v>98</v>
      </c>
      <c r="C9" s="20" t="s">
        <v>98</v>
      </c>
      <c r="D9" s="60"/>
      <c r="E9" s="22" t="e">
        <f t="shared" si="1"/>
        <v>#VALUE!</v>
      </c>
      <c r="F9" s="63" t="e">
        <f t="shared" si="0"/>
        <v>#VALUE!</v>
      </c>
    </row>
    <row r="10" spans="1:6">
      <c r="A10" s="18">
        <v>6</v>
      </c>
      <c r="B10" s="19" t="s">
        <v>98</v>
      </c>
      <c r="C10" s="20" t="s">
        <v>98</v>
      </c>
      <c r="D10" s="60"/>
      <c r="E10" s="22" t="e">
        <f t="shared" si="1"/>
        <v>#VALUE!</v>
      </c>
      <c r="F10" s="63" t="e">
        <f t="shared" si="0"/>
        <v>#VALUE!</v>
      </c>
    </row>
    <row r="11" spans="1:6">
      <c r="A11" s="18">
        <v>7</v>
      </c>
      <c r="B11" s="19" t="s">
        <v>98</v>
      </c>
      <c r="C11" s="20" t="s">
        <v>98</v>
      </c>
      <c r="D11" s="60"/>
      <c r="E11" s="22" t="e">
        <f t="shared" si="1"/>
        <v>#VALUE!</v>
      </c>
      <c r="F11" s="63" t="e">
        <f t="shared" si="0"/>
        <v>#VALUE!</v>
      </c>
    </row>
    <row r="12" spans="1:6">
      <c r="A12" s="18">
        <v>8</v>
      </c>
      <c r="B12" s="19" t="s">
        <v>98</v>
      </c>
      <c r="C12" s="20" t="s">
        <v>98</v>
      </c>
      <c r="D12" s="60"/>
      <c r="E12" s="22" t="e">
        <f t="shared" si="1"/>
        <v>#VALUE!</v>
      </c>
      <c r="F12" s="63" t="e">
        <f t="shared" si="0"/>
        <v>#VALUE!</v>
      </c>
    </row>
    <row r="13" spans="1:6">
      <c r="A13" s="18">
        <v>9</v>
      </c>
      <c r="B13" s="19" t="s">
        <v>98</v>
      </c>
      <c r="C13" s="20" t="s">
        <v>98</v>
      </c>
      <c r="D13" s="60"/>
      <c r="E13" s="22" t="e">
        <f t="shared" si="1"/>
        <v>#VALUE!</v>
      </c>
      <c r="F13" s="63" t="e">
        <f t="shared" si="0"/>
        <v>#VALUE!</v>
      </c>
    </row>
    <row r="14" spans="1:6">
      <c r="A14" s="18">
        <v>10</v>
      </c>
      <c r="B14" s="19" t="s">
        <v>98</v>
      </c>
      <c r="C14" s="20" t="s">
        <v>98</v>
      </c>
      <c r="D14" s="60"/>
      <c r="E14" s="22" t="e">
        <f t="shared" si="1"/>
        <v>#VALUE!</v>
      </c>
      <c r="F14" s="63" t="e">
        <f t="shared" si="0"/>
        <v>#VALUE!</v>
      </c>
    </row>
    <row r="15" spans="1:6">
      <c r="A15" s="18">
        <v>11</v>
      </c>
      <c r="B15" s="19" t="s">
        <v>98</v>
      </c>
      <c r="C15" s="20" t="s">
        <v>98</v>
      </c>
      <c r="D15" s="60"/>
      <c r="E15" s="22" t="e">
        <f t="shared" si="1"/>
        <v>#VALUE!</v>
      </c>
      <c r="F15" s="63" t="e">
        <f t="shared" si="0"/>
        <v>#VALUE!</v>
      </c>
    </row>
    <row r="16" spans="1:6">
      <c r="A16" s="18">
        <v>13</v>
      </c>
      <c r="B16" s="19" t="s">
        <v>98</v>
      </c>
      <c r="C16" s="20" t="s">
        <v>98</v>
      </c>
      <c r="D16" s="60"/>
      <c r="E16" s="22" t="e">
        <f t="shared" si="1"/>
        <v>#VALUE!</v>
      </c>
      <c r="F16" s="63" t="e">
        <f t="shared" si="0"/>
        <v>#VALUE!</v>
      </c>
    </row>
    <row r="17" spans="1:6">
      <c r="A17" s="18">
        <v>14</v>
      </c>
      <c r="B17" s="19" t="s">
        <v>98</v>
      </c>
      <c r="C17" s="20" t="s">
        <v>98</v>
      </c>
      <c r="D17" s="60"/>
      <c r="E17" s="22" t="e">
        <f t="shared" si="1"/>
        <v>#VALUE!</v>
      </c>
      <c r="F17" s="63" t="e">
        <f t="shared" si="0"/>
        <v>#VALUE!</v>
      </c>
    </row>
    <row r="18" spans="1:6">
      <c r="A18" s="18">
        <v>15</v>
      </c>
      <c r="B18" s="19" t="s">
        <v>98</v>
      </c>
      <c r="C18" s="20" t="s">
        <v>98</v>
      </c>
      <c r="D18" s="60"/>
      <c r="E18" s="22" t="e">
        <f t="shared" si="1"/>
        <v>#VALUE!</v>
      </c>
      <c r="F18" s="63" t="e">
        <f t="shared" si="0"/>
        <v>#VALUE!</v>
      </c>
    </row>
    <row r="19" spans="1:6">
      <c r="A19" s="18">
        <v>16</v>
      </c>
      <c r="B19" s="19" t="s">
        <v>98</v>
      </c>
      <c r="C19" s="20" t="s">
        <v>98</v>
      </c>
      <c r="D19" s="60"/>
      <c r="E19" s="22" t="e">
        <f t="shared" si="1"/>
        <v>#VALUE!</v>
      </c>
      <c r="F19" s="63" t="e">
        <f t="shared" si="0"/>
        <v>#VALUE!</v>
      </c>
    </row>
    <row r="20" spans="1:6">
      <c r="A20" s="18">
        <v>17</v>
      </c>
      <c r="B20" s="19" t="s">
        <v>98</v>
      </c>
      <c r="C20" s="20" t="s">
        <v>98</v>
      </c>
      <c r="D20" s="60"/>
      <c r="E20" s="22" t="e">
        <f t="shared" si="1"/>
        <v>#VALUE!</v>
      </c>
      <c r="F20" s="63" t="e">
        <f t="shared" si="0"/>
        <v>#VALUE!</v>
      </c>
    </row>
    <row r="21" spans="1:6">
      <c r="A21" s="18">
        <v>18</v>
      </c>
      <c r="B21" s="19" t="s">
        <v>98</v>
      </c>
      <c r="C21" s="20" t="s">
        <v>98</v>
      </c>
      <c r="D21" s="60"/>
      <c r="E21" s="22" t="e">
        <f t="shared" si="1"/>
        <v>#VALUE!</v>
      </c>
      <c r="F21" s="63" t="e">
        <f t="shared" si="0"/>
        <v>#VALUE!</v>
      </c>
    </row>
    <row r="22" spans="1:6">
      <c r="A22" s="18">
        <v>19</v>
      </c>
      <c r="B22" s="19" t="s">
        <v>98</v>
      </c>
      <c r="C22" s="20" t="s">
        <v>98</v>
      </c>
      <c r="D22" s="60"/>
      <c r="E22" s="22" t="e">
        <f t="shared" si="1"/>
        <v>#VALUE!</v>
      </c>
      <c r="F22" s="63" t="e">
        <f t="shared" si="0"/>
        <v>#VALUE!</v>
      </c>
    </row>
    <row r="23" spans="1:6">
      <c r="A23" s="18">
        <v>20</v>
      </c>
      <c r="B23" s="19" t="s">
        <v>98</v>
      </c>
      <c r="C23" s="20" t="s">
        <v>98</v>
      </c>
      <c r="D23" s="60"/>
      <c r="E23" s="22" t="e">
        <f t="shared" si="1"/>
        <v>#VALUE!</v>
      </c>
      <c r="F23" s="63" t="e">
        <f t="shared" si="0"/>
        <v>#VALUE!</v>
      </c>
    </row>
    <row r="24" spans="1:6">
      <c r="A24" s="18"/>
      <c r="B24" s="19"/>
      <c r="C24" s="20"/>
      <c r="D24" s="60"/>
      <c r="E24" s="22"/>
      <c r="F24" s="22"/>
    </row>
  </sheetData>
  <customSheetViews>
    <customSheetView guid="{BD3BB644-FD58-43C6-8156-1BD0BBDEEE88}" state="hidden">
      <selection activeCell="B6" sqref="B6"/>
      <pageMargins left="0.7" right="0.7" top="0.75" bottom="0.75" header="0.3" footer="0.3"/>
      <pageSetup paperSize="9" orientation="portrait" r:id="rId1"/>
      <headerFooter>
        <oddHeader>&amp;C8. Økologiprocent</oddHeader>
        <oddFooter>Side &amp;P af &amp;N</oddFooter>
      </headerFooter>
    </customSheetView>
    <customSheetView guid="{A1D9BC16-97D5-4B07-B3B4-7722A1CAE2B0}" state="hidden">
      <selection activeCell="B6" sqref="B6"/>
      <pageMargins left="0.7" right="0.7" top="0.75" bottom="0.75" header="0.3" footer="0.3"/>
      <pageSetup paperSize="9" orientation="portrait" r:id="rId2"/>
      <headerFooter>
        <oddHeader>&amp;C8. Økologiprocent</oddHeader>
        <oddFooter>Side &amp;P af &amp;N</oddFooter>
      </headerFooter>
    </customSheetView>
    <customSheetView guid="{507F482F-13C0-4805-AED4-AEDBC347912B}" showPageBreaks="1" state="hidden">
      <selection activeCell="B6" sqref="B6"/>
      <pageMargins left="0.7" right="0.7" top="0.75" bottom="0.75" header="0.3" footer="0.3"/>
      <pageSetup paperSize="9" orientation="portrait" r:id="rId3"/>
      <headerFooter>
        <oddHeader>&amp;C8. Økologiprocent</oddHeader>
        <oddFooter>Side &amp;P af &amp;N</oddFooter>
      </headerFooter>
    </customSheetView>
  </customSheetViews>
  <pageMargins left="0.7" right="0.7" top="0.75" bottom="0.75" header="0.3" footer="0.3"/>
  <pageSetup paperSize="9" orientation="portrait" r:id="rId4"/>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A. Virksomhedsdata</vt:lpstr>
      <vt:lpstr>B. Kriterier</vt:lpstr>
      <vt:lpstr>C. Introduktion</vt:lpstr>
      <vt:lpstr>1.Miljøledelse</vt:lpstr>
      <vt:lpstr>4.Vandforbrug</vt:lpstr>
      <vt:lpstr>5. Rengøring</vt:lpstr>
      <vt:lpstr>6.Affaldsplan</vt:lpstr>
      <vt:lpstr>7.Energiforbrug</vt:lpstr>
      <vt:lpstr>8. Økologiprocent</vt:lpstr>
      <vt:lpstr>1. Miljøledelse</vt:lpstr>
      <vt:lpstr>4. Vandforbrug</vt:lpstr>
      <vt:lpstr>5. Rengøring og midler</vt:lpstr>
      <vt:lpstr>6. Affaldsplan</vt:lpstr>
      <vt:lpstr>7. Energiforbrug</vt:lpstr>
      <vt:lpstr>8.1 Økologiprocent</vt:lpstr>
      <vt:lpstr>8.2 Madspildsprocedure</vt:lpstr>
      <vt:lpstr>12. Grøn indkøbspoltik</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2021-10-11T10:38:14Z</cp:lastPrinted>
  <dcterms:created xsi:type="dcterms:W3CDTF">2011-09-26T07:33:02Z</dcterms:created>
  <dcterms:modified xsi:type="dcterms:W3CDTF">2022-03-30T12:44:32Z</dcterms:modified>
</cp:coreProperties>
</file>